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'ESE348'!$B$1111:$K$1145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DAB5A89_3905_460B_8442_2DB4399BDFED_.wvu.PrintArea" localSheetId="0" hidden="1">'ESE348'!$B$1111:$K$1145</definedName>
    <definedName name="Z_10021FC5_F135_44A6_9E6D_F6145108D633_.wvu.PrintArea" localSheetId="0" hidden="1">'ESE348'!$B$310:$K$373</definedName>
    <definedName name="Z_1437DFD6_00D0_4E5A_8412_555D35C1486F_.wvu.PrintArea" localSheetId="0" hidden="1">'ESE348'!$B$1009:$G$1054</definedName>
    <definedName name="Z_1ABAF73D_D7F4_4D57_BD1F_C4DA1148A335_.wvu.PrintArea" localSheetId="0" hidden="1">'ESE348'!$B$1057:$I$1108</definedName>
    <definedName name="Z_2F3A3029_E0C9_4FEC_9C4E_6AB4C2942600_.wvu.PrintArea" localSheetId="0" hidden="1">'ESE348'!$B$935:$G$974</definedName>
    <definedName name="Z_33222237_CBE7_412D_B30B_E53396D4A22F_.wvu.PrintArea" localSheetId="0" hidden="1">'ESE348'!$B$780:$K$839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91467C0_3229_4C9A_8C0B_67F490E028CD_.wvu.PrintArea" localSheetId="0" hidden="1">'ESE348'!$B$82:$K$115</definedName>
    <definedName name="Z_4A7E7A68_03E5_44BF_A0D5_E3E865D5F27B_.wvu.PrintArea" localSheetId="0" hidden="1">'ESE348'!$B$159:$D$202</definedName>
    <definedName name="Z_4D993C07_AB4D_4EF7_B6B4_E94EF22ADF91_.wvu.PrintArea" localSheetId="0" hidden="1">'ESE348'!$B$1:$D$79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9FE06C8_A9D8_4FCB_811A_EAA1ED5B6ECC_.wvu.PrintArea" localSheetId="0" hidden="1">'ESE348'!$B$539:$N$595</definedName>
    <definedName name="Z_630DE187_ED15_4A06_90BD_AD7F8BD0C7D4_.wvu.PrintArea" localSheetId="0" hidden="1">'ESE348'!$B$451:$K$536</definedName>
    <definedName name="Z_74983689_8B3F_4EB6_B357_67E690B6D1EB_.wvu.PrintArea" localSheetId="0" hidden="1">'ESE348'!$B$977:$G$1006</definedName>
    <definedName name="Z_8757D7CE_EE46_45C1_B5E6_93B4EE36CDA4_.wvu.PrintArea" localSheetId="0" hidden="1">'ESE348'!$B$647:$K$715</definedName>
    <definedName name="Z_97FF6B35_17DF_42B4_8DD2_434E384AB8BD_.wvu.PrintArea" localSheetId="0" hidden="1">'ESE348'!$B$842:$G$865</definedName>
    <definedName name="Z_A79F3B5E_C420_4FD0_AD88_5525E41EE9BA_.wvu.PrintArea" localSheetId="0" hidden="1">'ESE348'!$B$118:$D$156</definedName>
    <definedName name="Z_B00E6723_854B_4ECE_ADBA_5C5847758986_.wvu.PrintArea" localSheetId="0" hidden="1">'ESE348'!$B$205:$D$255</definedName>
    <definedName name="Z_B03CE1C1_EFBB_486C_AA29_FDFC0D6215A4_.wvu.PrintArea" localSheetId="0" hidden="1">'ESE348'!$B$258:$D$307</definedName>
    <definedName name="Z_B226143B_4BED_495F_A776_5561F3DB16BF_.wvu.PrintArea" localSheetId="0" hidden="1">'ESE348'!$B$868:$J$901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3A1F475_7CEB_4E3A_96AC_8286EF4C9012_.wvu.PrintArea" localSheetId="0" hidden="1">'ESE348'!$B$376:$K$448</definedName>
    <definedName name="Z_CF95FF24_1671_475B_BFB5_20AF17E4823A_.wvu.PrintArea" localSheetId="0" hidden="1">'ESE348'!$B$598:$N$644</definedName>
    <definedName name="Z_DDB32602_8230_47D0_9CD0_8F572FF6EAB3_.wvu.PrintArea" localSheetId="0" hidden="1">'ESE348'!$B$904:$I$932</definedName>
    <definedName name="Z_E65FE8F8_D871_4074_94D7_D13F327B6E2E_.wvu.PrintArea" localSheetId="0" hidden="1">'ESE348'!$B$718:$K$777</definedName>
  </definedNames>
  <calcPr fullCalcOnLoad="1"/>
</workbook>
</file>

<file path=xl/sharedStrings.xml><?xml version="1.0" encoding="utf-8"?>
<sst xmlns="http://schemas.openxmlformats.org/spreadsheetml/2006/main" count="1489" uniqueCount="697">
  <si>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</si>
  <si>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</si>
  <si>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</si>
  <si>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</si>
  <si>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</si>
  <si>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</si>
  <si>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</si>
  <si>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</si>
  <si>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</si>
  <si>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</si>
  <si>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</si>
  <si>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</si>
  <si>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</si>
  <si>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</si>
  <si>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</si>
  <si>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</si>
  <si>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</si>
  <si>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</si>
  <si>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</si>
  <si>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</si>
  <si>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</si>
  <si>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</si>
  <si>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</si>
  <si>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</si>
  <si>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</si>
  <si>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</si>
  <si>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</si>
  <si>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</si>
  <si>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</si>
  <si>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</si>
  <si>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</si>
  <si>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</si>
  <si>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</si>
  <si>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</si>
  <si>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</si>
  <si>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</si>
  <si>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</si>
  <si>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</si>
  <si>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</si>
  <si>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</si>
  <si>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</si>
  <si>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</si>
  <si>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</si>
  <si>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</si>
  <si>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</si>
  <si>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</si>
  <si>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</si>
  <si>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</si>
  <si>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</si>
  <si>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</si>
  <si>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</si>
  <si>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</si>
  <si>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</si>
  <si>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</si>
  <si>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</si>
  <si>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</si>
  <si>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</si>
  <si>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</si>
  <si>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</si>
  <si>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</si>
  <si>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</si>
  <si>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</si>
  <si>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</si>
  <si>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</si>
  <si>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</si>
  <si>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</si>
  <si>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</si>
  <si>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</si>
  <si>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</si>
  <si>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</si>
  <si>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</si>
  <si>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</si>
  <si>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</si>
  <si>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</si>
  <si>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</si>
  <si>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</si>
  <si>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</si>
  <si>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</si>
  <si>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</si>
  <si>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</si>
  <si>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</si>
  <si>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</si>
  <si>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</si>
  <si>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</si>
  <si>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</si>
  <si>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</si>
  <si>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</si>
  <si>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</si>
  <si>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</si>
  <si>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</si>
  <si>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</si>
  <si>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</si>
  <si>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</si>
  <si>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</si>
  <si>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</si>
  <si>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</si>
  <si>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</si>
  <si>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</si>
  <si>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</si>
  <si>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</si>
  <si>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</si>
  <si>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</si>
  <si>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</si>
  <si>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</si>
  <si>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</si>
  <si>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</si>
  <si>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</si>
  <si>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</si>
  <si>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</si>
  <si>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</si>
  <si>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</si>
  <si>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</si>
  <si>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</si>
  <si>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</si>
  <si>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</si>
  <si>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</si>
  <si>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</si>
  <si>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</si>
  <si>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</si>
  <si>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</si>
  <si>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</si>
  <si>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</si>
  <si>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</si>
  <si>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</si>
  <si>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</si>
  <si>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</si>
  <si>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</si>
  <si>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</si>
  <si>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</si>
  <si>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</si>
  <si>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</si>
  <si>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</si>
  <si>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</si>
  <si>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</si>
  <si>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</si>
  <si>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</si>
  <si>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</si>
  <si>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</si>
  <si>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</si>
  <si>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</si>
  <si>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</si>
  <si>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</si>
  <si>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</si>
  <si>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</si>
  <si>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</si>
  <si>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</si>
  <si>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</si>
  <si>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EXPENDITURES (Function 7600/9300)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</si>
  <si>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</si>
  <si>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</si>
  <si>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</si>
  <si>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</si>
  <si>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</si>
  <si>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</si>
  <si>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</si>
  <si>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</si>
  <si>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</si>
  <si>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</si>
  <si>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</si>
  <si>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</si>
  <si>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</si>
  <si>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</si>
  <si>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</si>
  <si>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</si>
  <si>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</si>
  <si>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</si>
  <si>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</si>
  <si>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</si>
  <si>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</si>
  <si>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</si>
  <si>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</si>
  <si>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</si>
  <si>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</si>
  <si>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</si>
  <si>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</si>
  <si>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</si>
  <si>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</si>
  <si>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</si>
  <si>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</si>
  <si>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</si>
  <si>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</si>
  <si>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</si>
  <si>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</si>
  <si>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</si>
  <si>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</si>
  <si>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</si>
  <si>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</si>
  <si>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</si>
  <si>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</si>
  <si>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</si>
  <si>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</si>
  <si>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</si>
  <si>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</si>
  <si>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</si>
  <si>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</si>
  <si>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</si>
  <si>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</si>
  <si>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</si>
  <si>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</si>
  <si>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</si>
  <si>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</si>
  <si>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</si>
  <si>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</si>
  <si>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</si>
  <si>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</si>
  <si>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</si>
  <si>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</si>
  <si>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</si>
  <si>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</si>
  <si>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</si>
  <si>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</si>
  <si>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</si>
  <si>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</si>
  <si>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</si>
  <si>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</si>
  <si>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</si>
  <si>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</si>
  <si>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</si>
  <si>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</si>
  <si>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</si>
  <si>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</si>
  <si>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</si>
  <si>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</si>
  <si>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</si>
  <si>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</si>
  <si>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</si>
  <si>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</si>
  <si>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</si>
  <si>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</si>
  <si>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</si>
  <si>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</si>
  <si>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</si>
  <si>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</si>
  <si>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</si>
  <si>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</si>
  <si>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</si>
  <si>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</si>
  <si>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</si>
  <si>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</si>
  <si>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</si>
  <si>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</si>
  <si>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</si>
  <si>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</si>
  <si>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</si>
  <si>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</si>
  <si>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</si>
  <si>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</si>
  <si>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</si>
  <si>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</si>
  <si>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</si>
  <si>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</si>
  <si>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</si>
  <si>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</si>
  <si>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</si>
  <si>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</si>
  <si>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</si>
  <si>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</si>
  <si>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</si>
  <si>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</si>
  <si>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</si>
  <si>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</si>
  <si>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</si>
  <si>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</si>
  <si>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SPECIFIC ACADEMIC CLASSROOM INSTRUCTION AND OTHER DATA COLLECTION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</si>
  <si>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</si>
  <si>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</si>
  <si>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</si>
  <si>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</si>
  <si>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</si>
  <si>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</si>
  <si>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</si>
  <si>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</si>
  <si>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</si>
  <si>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</si>
  <si>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</si>
  <si>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</si>
  <si>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</si>
  <si>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SUBAWARDS FOR INDIRECT COST RATE:</t>
  </si>
  <si>
    <t>Expenditures:</t>
  </si>
  <si>
    <t>Amount</t>
  </si>
  <si>
    <t>Expenditure Program or Activity:</t>
  </si>
  <si>
    <t>Exhibit K-14</t>
  </si>
  <si>
    <t>Other Food Services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</si>
  <si>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</si>
  <si>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</si>
  <si>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</si>
  <si>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</si>
  <si>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</si>
  <si>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</si>
  <si>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</si>
  <si>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</si>
  <si>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</si>
  <si>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</si>
  <si>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</si>
  <si>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</si>
  <si>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</si>
  <si>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210</t>
  </si>
  <si>
    <t>220</t>
  </si>
  <si>
    <t>230</t>
  </si>
  <si>
    <t>240</t>
  </si>
  <si>
    <t>250</t>
  </si>
  <si>
    <t>290</t>
  </si>
  <si>
    <t>299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</si>
  <si>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</si>
  <si>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</si>
  <si>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</si>
  <si>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</si>
  <si>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</si>
  <si>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</si>
  <si>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</si>
  <si>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</si>
  <si>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</si>
  <si>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</si>
  <si>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</si>
  <si>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</si>
  <si>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</si>
  <si>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</si>
  <si>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</si>
  <si>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</si>
  <si>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</si>
  <si>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</si>
  <si>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</si>
  <si>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</si>
  <si>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</si>
  <si>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</si>
  <si>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VOLUNTARY PREKINDERGARTEN (VPK) PROGRAM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</si>
  <si>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</si>
  <si>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</si>
  <si>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</si>
  <si>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</si>
  <si>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</si>
  <si>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</si>
  <si>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</si>
  <si>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</si>
  <si>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</si>
  <si>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</si>
  <si>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</si>
  <si>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</si>
  <si>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</si>
  <si>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</si>
  <si>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</si>
  <si>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</si>
  <si>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</si>
  <si>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</si>
  <si>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</si>
  <si>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</si>
  <si>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</si>
  <si>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</si>
  <si>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</si>
  <si>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</si>
  <si>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</si>
  <si>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</si>
  <si>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</si>
  <si>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</si>
  <si>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</si>
  <si>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</si>
  <si>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</si>
  <si>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</si>
  <si>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</si>
  <si>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</si>
  <si>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Instructional
Materials</t>
  </si>
  <si>
    <t>CATEGORICAL FLEXIBLE SPENDING -
GENERAL FUND EXPENDITURES</t>
  </si>
  <si>
    <t>Total Charter School Distributions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</si>
  <si>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</si>
  <si>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</si>
  <si>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</si>
  <si>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</si>
  <si>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</si>
  <si>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</si>
  <si>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</si>
  <si>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</si>
  <si>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</si>
  <si>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</si>
  <si>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</si>
  <si>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</si>
  <si>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</si>
  <si>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</si>
  <si>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</si>
  <si>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</si>
  <si>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</si>
  <si>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</si>
  <si>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</si>
  <si>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</si>
  <si>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</si>
  <si>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</si>
  <si>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</si>
  <si>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</si>
  <si>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</si>
  <si>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</si>
  <si>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</si>
  <si>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</si>
  <si>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</si>
  <si>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</si>
  <si>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</si>
  <si>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</si>
  <si>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</si>
  <si>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</si>
  <si>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</si>
  <si>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</si>
  <si>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</si>
  <si>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</si>
  <si>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</si>
  <si>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</si>
  <si>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</si>
  <si>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</si>
  <si>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</si>
  <si>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</si>
  <si>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</si>
  <si>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</si>
  <si>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</si>
  <si>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</si>
  <si>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</si>
  <si>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</si>
  <si>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</si>
  <si>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</si>
  <si>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</si>
  <si>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</si>
  <si>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</si>
  <si>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</si>
  <si>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</si>
  <si>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</si>
  <si>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</si>
  <si>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</si>
  <si>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</si>
  <si>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</si>
  <si>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</si>
  <si>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</si>
  <si>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</si>
  <si>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</si>
  <si>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</si>
  <si>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</si>
  <si>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</si>
  <si>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</si>
  <si>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</si>
  <si>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</si>
  <si>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</si>
  <si>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</si>
  <si>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</si>
  <si>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</si>
  <si>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</si>
  <si>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</si>
  <si>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</si>
  <si>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</si>
  <si>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</si>
  <si>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</si>
  <si>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</si>
  <si>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</si>
  <si>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</si>
  <si>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</si>
  <si>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</si>
  <si>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</si>
  <si>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</si>
  <si>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</si>
  <si>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</si>
  <si>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</si>
  <si>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</si>
  <si>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</si>
  <si>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</si>
  <si>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</si>
  <si>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</si>
  <si>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</si>
  <si>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</si>
  <si>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</si>
  <si>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</si>
  <si>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</si>
  <si>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</si>
  <si>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</si>
  <si>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</si>
  <si>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</si>
  <si>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</si>
  <si>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</si>
  <si>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</si>
  <si>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</si>
  <si>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</si>
  <si>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</si>
  <si>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</si>
  <si>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</si>
  <si>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</si>
  <si>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</si>
  <si>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</si>
  <si>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</si>
  <si>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</si>
  <si>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</si>
  <si>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</si>
  <si>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</si>
  <si>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</si>
  <si>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</si>
  <si>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</si>
  <si>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</si>
  <si>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</si>
  <si>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</si>
  <si>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</si>
  <si>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</si>
  <si>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</si>
  <si>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</si>
  <si>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</si>
  <si>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</si>
  <si>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</si>
  <si>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</si>
  <si>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</si>
  <si>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</si>
  <si>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</si>
  <si>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</si>
  <si>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</si>
  <si>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</si>
  <si>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</si>
  <si>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</si>
  <si>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</si>
  <si>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</si>
  <si>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</si>
  <si>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</si>
  <si>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</si>
  <si>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</si>
  <si>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Supplemental Academic Instruction (FEFP Earmark) [4]</t>
  </si>
  <si>
    <t>Basic Programs 101, 102 and 103 (Function 5100)</t>
  </si>
  <si>
    <t xml:space="preserve">ESE Programs 111, 112, 113, 254 and 255 (Function 5200) 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</si>
  <si>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</si>
  <si>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</si>
  <si>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</si>
  <si>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</si>
  <si>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</si>
  <si>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</si>
  <si>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</si>
  <si>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</si>
  <si>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</si>
  <si>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</si>
  <si>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</si>
  <si>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</si>
  <si>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</si>
  <si>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</si>
  <si>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</si>
  <si>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</si>
  <si>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</si>
  <si>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</si>
  <si>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</si>
  <si>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</si>
  <si>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</si>
  <si>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</si>
  <si>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</si>
  <si>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</si>
  <si>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</si>
  <si>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</si>
  <si>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</si>
  <si>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</si>
  <si>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</si>
  <si>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</si>
  <si>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</si>
  <si>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</si>
  <si>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</si>
  <si>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</si>
  <si>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</si>
  <si>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</si>
  <si>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</si>
  <si>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</si>
  <si>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</si>
  <si>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</si>
  <si>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</si>
  <si>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</si>
  <si>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Subobject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</si>
  <si>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</si>
  <si>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</si>
  <si>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</si>
  <si>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</si>
  <si>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</si>
  <si>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</si>
  <si>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</si>
  <si>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</si>
  <si>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</si>
  <si>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</si>
  <si>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</si>
  <si>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</si>
  <si>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</si>
  <si>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</si>
  <si>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</si>
  <si>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</si>
  <si>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</si>
  <si>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</si>
  <si>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</si>
  <si>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</si>
  <si>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</si>
  <si>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</si>
  <si>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</si>
  <si>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</si>
  <si>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</si>
  <si>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</si>
  <si>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</si>
  <si>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</si>
  <si>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</si>
  <si>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</si>
  <si>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</si>
  <si>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</si>
  <si>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</si>
  <si>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</si>
  <si>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</si>
  <si>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</si>
  <si>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</si>
  <si>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</si>
  <si>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</si>
  <si>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</si>
  <si>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[1]    Include both state and local revenue sources.</t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</si>
  <si>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</si>
  <si>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</si>
  <si>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</si>
  <si>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</si>
  <si>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</si>
  <si>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Student Fees:</t>
  </si>
  <si>
    <t>Other Fees:</t>
  </si>
  <si>
    <t>Workforce Innovation and Opportunity Act:</t>
  </si>
  <si>
    <t>Capital Outlay: (Function 7400)</t>
  </si>
  <si>
    <t>Grant
Number</t>
  </si>
  <si>
    <t>Student and Adult á la Carte Fees</t>
  </si>
  <si>
    <t>Proceeds from Special Facility Construction Account</t>
  </si>
  <si>
    <t>Total Long-term Liabilities</t>
  </si>
  <si>
    <t>[4]    Expenditures for designated low-performing elementary schools should be included in expenditures.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</si>
  <si>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</si>
  <si>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</si>
  <si>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</si>
  <si>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</si>
  <si>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</si>
  <si>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</si>
  <si>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</si>
  <si>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</si>
  <si>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</si>
  <si>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</si>
  <si>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</si>
  <si>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</si>
  <si>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</si>
  <si>
    <t>UTILITIES AND ENERGY SERVICES EXPENDITURES:</t>
  </si>
  <si>
    <t>Public Utility Services Other than Energy - All Functions</t>
  </si>
  <si>
    <t xml:space="preserve">Natural Gas - All Functions    </t>
  </si>
  <si>
    <t>Bottled Gas - All Functions</t>
  </si>
  <si>
    <t>Electricity - All Functions</t>
  </si>
  <si>
    <t>Heating Oil - All Functions</t>
  </si>
  <si>
    <t>Gasoline - All Functions</t>
  </si>
  <si>
    <t>Other Energy Services - All Functions</t>
  </si>
  <si>
    <t>Total - All Functions</t>
  </si>
  <si>
    <t>TRANSPORTATION: (Function 7800 only)</t>
  </si>
  <si>
    <t>Diesel  Fuel</t>
  </si>
  <si>
    <t/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</si>
  <si>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</si>
  <si>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</si>
  <si>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</si>
  <si>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</si>
  <si>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</si>
  <si>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</si>
  <si>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</si>
  <si>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 xml:space="preserve">Teacher Salaries </t>
  </si>
  <si>
    <t>TOTAL</t>
  </si>
  <si>
    <t>Textbooks (used for classroom instruction)</t>
  </si>
  <si>
    <t>Sections 1011.14 and
1011.15, F.S., Loans</t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</si>
  <si>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</si>
  <si>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</si>
  <si>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Nonvoted Capital Improvement Section 1011.71(2), F.S.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</si>
  <si>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</si>
  <si>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>Special Revenue
 Other Federal Programs</t>
  </si>
  <si>
    <t>Special Revenue Funds - Other Federal Programs</t>
  </si>
  <si>
    <t>Special Revenue Funds - Food Service</t>
  </si>
  <si>
    <t xml:space="preserve">Special Revenue Funds - Other Federal Programs </t>
  </si>
  <si>
    <t>ESSA - Elementary and Secondary Education Act:</t>
  </si>
  <si>
    <t>Federal :</t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</si>
  <si>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</si>
  <si>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</si>
  <si>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Special Revenue 
Other Federal Programs</t>
  </si>
  <si>
    <t>TECHNOLOGY-RELATED SUPPLIES AND
PURCHASED SERVICES</t>
  </si>
  <si>
    <t>General Fund
100</t>
  </si>
  <si>
    <t>Special Revenue Funds 
4XX</t>
  </si>
  <si>
    <t>Capital Projects Funds
3XX</t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</si>
  <si>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</si>
  <si>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</si>
  <si>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</si>
  <si>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</si>
  <si>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</si>
  <si>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</si>
  <si>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</si>
  <si>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</si>
  <si>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</si>
  <si>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t xml:space="preserve">    Technology-Related Capitalized Fixtures and Equipment</t>
  </si>
  <si>
    <t xml:space="preserve">    Capitalized Software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</si>
  <si>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</si>
  <si>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</si>
  <si>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Materials and Supplies</t>
  </si>
  <si>
    <t>5X9</t>
  </si>
  <si>
    <t xml:space="preserve"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  </t>
  </si>
  <si>
    <t xml:space="preserve">             Special Revenue                Other Federal Programs</t>
  </si>
  <si>
    <t>Charter School Local Capital Improvement</t>
  </si>
  <si>
    <t>Mental Health Assistance (FEFP Earmark)</t>
  </si>
  <si>
    <t xml:space="preserve">    Technology-Related Library Books</t>
  </si>
  <si>
    <t>619</t>
  </si>
  <si>
    <t>Direct Payment (Non-FEFP)
(Subobjects 394 &amp; 794)</t>
  </si>
  <si>
    <t>Direct Payment (Non-FEFP)
(Subobject 793)</t>
  </si>
  <si>
    <t>Balance Sheet Amount, June 30, 2019</t>
  </si>
  <si>
    <t>I. Instruction:</t>
  </si>
  <si>
    <t>Subtotal - Flexible Spending Instructional Expenditures</t>
  </si>
  <si>
    <t>II. School Safety:</t>
  </si>
  <si>
    <t>Total Flexible Spending Expenditures</t>
  </si>
  <si>
    <t>[2]    Report the amount of funds transferred from each program to maintain board-specified academic classroom instruction and school safety.</t>
  </si>
  <si>
    <t>Direct Payment (FEFP)
(Subobject 393)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</si>
</sst>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_);\(0\)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fgColor rgb="FF000000"/>
        <bgColor rgb="FFFFFFFF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indent="2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4" fillId="0" borderId="15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left" indent="1"/>
      <protection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 quotePrefix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 applyProtection="1">
      <alignment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/>
      <protection/>
    </xf>
    <xf numFmtId="39" fontId="4" fillId="0" borderId="12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39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9" fontId="3" fillId="0" borderId="15" xfId="0" applyNumberFormat="1" applyFont="1" applyFill="1" applyBorder="1" applyAlignment="1" applyProtection="1">
      <alignment/>
      <protection/>
    </xf>
    <xf numFmtId="39" fontId="3" fillId="0" borderId="14" xfId="0" applyNumberFormat="1" applyFont="1" applyFill="1" applyBorder="1" applyAlignment="1" applyProtection="1">
      <alignment/>
      <protection/>
    </xf>
    <xf numFmtId="39" fontId="3" fillId="0" borderId="18" xfId="0" applyNumberFormat="1" applyFont="1" applyFill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39" fontId="2" fillId="0" borderId="15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9" fontId="3" fillId="0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 locked="0"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22" xfId="0" applyNumberFormat="1" applyFont="1" applyFill="1" applyBorder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/>
      <protection/>
    </xf>
    <xf numFmtId="39" fontId="2" fillId="0" borderId="15" xfId="0" applyNumberFormat="1" applyFont="1" applyFill="1" applyBorder="1" applyAlignment="1">
      <alignment/>
    </xf>
    <xf numFmtId="0" fontId="7" fillId="0" borderId="19" xfId="0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39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/>
      <protection/>
    </xf>
    <xf numFmtId="39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53" fillId="0" borderId="0" xfId="0" applyFont="1" applyFill="1" applyBorder="1" applyAlignment="1">
      <alignment/>
    </xf>
    <xf numFmtId="39" fontId="10" fillId="0" borderId="2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9" fontId="9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 horizontal="left" indent="1"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>
      <alignment/>
    </xf>
    <xf numFmtId="0" fontId="3" fillId="0" borderId="0" xfId="0" applyFont="1" applyFill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166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5" fontId="2" fillId="0" borderId="0" xfId="0" applyNumberFormat="1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left"/>
      <protection/>
    </xf>
    <xf numFmtId="39" fontId="2" fillId="0" borderId="13" xfId="0" applyNumberFormat="1" applyFont="1" applyFill="1" applyBorder="1" applyAlignment="1">
      <alignment/>
    </xf>
    <xf numFmtId="39" fontId="52" fillId="0" borderId="14" xfId="0" applyNumberFormat="1" applyFont="1" applyFill="1" applyBorder="1" applyAlignment="1" applyProtection="1">
      <alignment/>
      <protection locked="0"/>
    </xf>
    <xf numFmtId="39" fontId="52" fillId="0" borderId="1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left"/>
      <protection/>
    </xf>
    <xf numFmtId="39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 quotePrefix="1">
      <alignment/>
      <protection/>
    </xf>
    <xf numFmtId="1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left"/>
      <protection/>
    </xf>
    <xf numFmtId="0" fontId="54" fillId="0" borderId="24" xfId="0" applyFont="1" applyFill="1" applyBorder="1" applyAlignment="1">
      <alignment horizontal="right"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 applyProtection="1">
      <alignment horizontal="center"/>
      <protection locked="0"/>
    </xf>
    <xf numFmtId="1" fontId="53" fillId="0" borderId="27" xfId="0" applyNumberFormat="1" applyFont="1" applyFill="1" applyBorder="1" applyAlignment="1" applyProtection="1">
      <alignment horizontal="center"/>
      <protection locked="0"/>
    </xf>
    <xf numFmtId="39" fontId="4" fillId="33" borderId="14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39" fontId="3" fillId="33" borderId="14" xfId="0" applyNumberFormat="1" applyFont="1" applyFill="1" applyBorder="1" applyAlignment="1" applyProtection="1">
      <alignment/>
      <protection/>
    </xf>
    <xf numFmtId="39" fontId="3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39" fontId="2" fillId="33" borderId="23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left" indent="2"/>
      <protection/>
    </xf>
    <xf numFmtId="0" fontId="7" fillId="0" borderId="16" xfId="0" applyFont="1" applyFill="1" applyBorder="1" applyAlignment="1" applyProtection="1">
      <alignment horizontal="left" indent="1"/>
      <protection/>
    </xf>
    <xf numFmtId="0" fontId="6" fillId="0" borderId="22" xfId="0" applyFont="1" applyFill="1" applyBorder="1" applyAlignment="1" applyProtection="1">
      <alignment horizontal="right"/>
      <protection/>
    </xf>
    <xf numFmtId="39" fontId="55" fillId="0" borderId="17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9" fontId="2" fillId="0" borderId="10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Fill="1" applyBorder="1" applyAlignment="1" applyProtection="1" quotePrefix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1" fontId="2" fillId="0" borderId="16" xfId="0" applyNumberFormat="1" applyFont="1" applyFill="1" applyBorder="1" applyAlignment="1" applyProtection="1" quotePrefix="1">
      <alignment horizont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39" fontId="2" fillId="0" borderId="23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 indent="2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39" fontId="52" fillId="0" borderId="10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inden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3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2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3" fillId="0" borderId="21" xfId="0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39" fontId="2" fillId="34" borderId="14" xfId="0" applyNumberFormat="1" applyFont="1" applyFill="1" applyBorder="1" applyAlignment="1" applyProtection="1">
      <alignment/>
      <protection/>
    </xf>
    <xf numFmtId="39" fontId="2" fillId="34" borderId="18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9" fontId="52" fillId="0" borderId="16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39" fontId="5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/>
      <protection/>
    </xf>
    <xf numFmtId="39" fontId="56" fillId="0" borderId="20" xfId="0" applyNumberFormat="1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39" fontId="2" fillId="0" borderId="15" xfId="0" applyNumberFormat="1" applyFont="1" applyFill="1" applyBorder="1" applyAlignment="1" applyProtection="1">
      <alignment horizontal="left" wrapText="1"/>
      <protection/>
    </xf>
    <xf numFmtId="39" fontId="2" fillId="0" borderId="10" xfId="0" applyNumberFormat="1" applyFont="1" applyFill="1" applyBorder="1" applyAlignment="1" applyProtection="1">
      <alignment horizontal="left" wrapText="1"/>
      <protection/>
    </xf>
    <xf numFmtId="0" fontId="57" fillId="0" borderId="0" xfId="0" applyFont="1" applyFill="1" applyAlignment="1">
      <alignment/>
    </xf>
    <xf numFmtId="39" fontId="2" fillId="0" borderId="15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9" fontId="2" fillId="0" borderId="2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43" fontId="59" fillId="0" borderId="10" xfId="42" applyNumberFormat="1" applyFont="1" applyFill="1" applyBorder="1" applyAlignment="1" applyProtection="1">
      <alignment/>
      <protection locked="0"/>
    </xf>
    <xf numFmtId="43" fontId="59" fillId="0" borderId="15" xfId="42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 horizontal="center"/>
      <protection/>
    </xf>
    <xf numFmtId="39" fontId="56" fillId="0" borderId="10" xfId="0" applyNumberFormat="1" applyFont="1" applyFill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/>
      <protection/>
    </xf>
    <xf numFmtId="39" fontId="56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52" fillId="33" borderId="14" xfId="0" applyNumberFormat="1" applyFont="1" applyFill="1" applyBorder="1" applyAlignment="1" applyProtection="1">
      <alignment/>
      <protection/>
    </xf>
    <xf numFmtId="39" fontId="52" fillId="33" borderId="10" xfId="0" applyNumberFormat="1" applyFont="1" applyFill="1" applyBorder="1" applyAlignment="1" applyProtection="1">
      <alignment/>
      <protection/>
    </xf>
    <xf numFmtId="43" fontId="59" fillId="33" borderId="10" xfId="42" applyNumberFormat="1" applyFont="1" applyFill="1" applyBorder="1" applyAlignment="1" applyProtection="1">
      <alignment/>
      <protection/>
    </xf>
    <xf numFmtId="43" fontId="59" fillId="33" borderId="15" xfId="42" applyNumberFormat="1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 horizontal="center"/>
      <protection/>
    </xf>
    <xf numFmtId="39" fontId="56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4" fillId="35" borderId="18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3" fontId="59" fillId="36" borderId="10" xfId="42" applyNumberFormat="1" applyFont="1" applyFill="1" applyBorder="1" applyAlignment="1" applyProtection="1">
      <alignment/>
      <protection locked="0"/>
    </xf>
    <xf numFmtId="39" fontId="52" fillId="0" borderId="13" xfId="0" applyNumberFormat="1" applyFont="1" applyFill="1" applyBorder="1" applyAlignment="1" applyProtection="1">
      <alignment/>
      <protection locked="0"/>
    </xf>
    <xf numFmtId="39" fontId="52" fillId="0" borderId="18" xfId="0" applyNumberFormat="1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39" fontId="4" fillId="36" borderId="14" xfId="0" applyNumberFormat="1" applyFont="1" applyFill="1" applyBorder="1" applyAlignment="1" applyProtection="1">
      <alignment/>
      <protection locked="0"/>
    </xf>
    <xf numFmtId="39" fontId="52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47"/>
  <sheetViews>
    <sheetView showGridLines="0" tabSelected="1" zoomScale="55" zoomScaleNormal="55" zoomScalePageLayoutView="70" workbookViewId="0" topLeftCell="A22">
      <selection activeCell="D69" sqref="D69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6" width="25.7109375" style="1" customWidth="1"/>
    <col min="7" max="7" width="25.57421875" style="1" customWidth="1"/>
    <col min="8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08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73</v>
      </c>
      <c r="B1" s="90" t="str">
        <f>CONCATENATE("DISTRICT SCHOOL BOARD OF ",G1," COUNTY")</f>
        <v>DISTRICT SCHOOL BOARD OF OKEECHOBEE COUNTY</v>
      </c>
      <c r="C1" s="32"/>
      <c r="F1" s="214" t="s">
        <v>498</v>
      </c>
      <c r="G1" s="216" t="s">
        <v>476</v>
      </c>
      <c r="H1" s="136"/>
    </row>
    <row r="2" spans="2:23" ht="15.75">
      <c r="B2" s="90" t="s">
        <v>415</v>
      </c>
      <c r="C2" s="32"/>
      <c r="D2" s="35" t="s">
        <v>131</v>
      </c>
      <c r="F2" s="206" t="s">
        <v>497</v>
      </c>
      <c r="G2" s="217">
        <v>2019</v>
      </c>
      <c r="H2" s="215"/>
      <c r="S2" s="1" t="s">
        <v>432</v>
      </c>
      <c r="T2" s="209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0" t="s">
        <v>0</v>
      </c>
      <c r="C3" s="140"/>
      <c r="D3" s="33" t="s">
        <v>576</v>
      </c>
      <c r="S3" s="1" t="s">
        <v>433</v>
      </c>
      <c r="T3" s="209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07" t="str">
        <f>IF(G2="","For the Fiscal Year Ended",CONCATENATE("For the Fiscal Year Ended ",LOOKUP(G2,T2:T8,V2:V8)))</f>
        <v>For the Fiscal Year Ended June 30, 2019</v>
      </c>
      <c r="C4" s="32"/>
      <c r="D4" s="89" t="s">
        <v>1</v>
      </c>
      <c r="S4" s="1" t="s">
        <v>434</v>
      </c>
      <c r="T4" s="209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41" t="s">
        <v>2</v>
      </c>
      <c r="C5" s="142" t="s">
        <v>346</v>
      </c>
      <c r="D5" s="143"/>
      <c r="S5" s="1" t="s">
        <v>435</v>
      </c>
      <c r="T5" s="209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2"/>
      <c r="D6" s="144"/>
      <c r="S6" s="1" t="s">
        <v>436</v>
      </c>
      <c r="T6" s="209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312</v>
      </c>
      <c r="C7" s="11">
        <v>3121</v>
      </c>
      <c r="D7" s="39"/>
      <c r="S7" s="1" t="s">
        <v>437</v>
      </c>
      <c r="T7" s="209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165</v>
      </c>
      <c r="C8" s="11">
        <v>3191</v>
      </c>
      <c r="D8" s="39">
        <v>66062.39</v>
      </c>
      <c r="S8" s="1" t="s">
        <v>438</v>
      </c>
      <c r="T8" s="209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439</v>
      </c>
      <c r="T9" s="209"/>
    </row>
    <row r="10" spans="2:19" ht="15.75" customHeight="1">
      <c r="B10" s="3" t="s">
        <v>166</v>
      </c>
      <c r="C10" s="96">
        <v>3100</v>
      </c>
      <c r="D10" s="98">
        <f>ROUND(SUM(D7:D9),2)</f>
        <v>66062.39</v>
      </c>
      <c r="S10" s="1" t="s">
        <v>440</v>
      </c>
    </row>
    <row r="11" spans="2:19" ht="12.75">
      <c r="B11" s="23" t="s">
        <v>151</v>
      </c>
      <c r="C11" s="95"/>
      <c r="D11" s="65"/>
      <c r="S11" s="1" t="s">
        <v>441</v>
      </c>
    </row>
    <row r="12" spans="2:19" ht="15.75" customHeight="1">
      <c r="B12" s="3" t="s">
        <v>167</v>
      </c>
      <c r="C12" s="11">
        <v>3202</v>
      </c>
      <c r="D12" s="39">
        <v>281684.2</v>
      </c>
      <c r="S12" s="1" t="s">
        <v>442</v>
      </c>
    </row>
    <row r="13" spans="2:19" ht="15.75" customHeight="1">
      <c r="B13" s="3" t="s">
        <v>168</v>
      </c>
      <c r="C13" s="11">
        <v>3255</v>
      </c>
      <c r="D13" s="39"/>
      <c r="S13" s="1" t="s">
        <v>443</v>
      </c>
    </row>
    <row r="14" spans="2:19" ht="15.75" customHeight="1">
      <c r="B14" s="3" t="s">
        <v>169</v>
      </c>
      <c r="C14" s="11">
        <v>3280</v>
      </c>
      <c r="D14" s="39">
        <v>168662.01</v>
      </c>
      <c r="S14" s="1" t="s">
        <v>444</v>
      </c>
    </row>
    <row r="15" spans="2:19" ht="15.75" customHeight="1">
      <c r="B15" s="3" t="s">
        <v>79</v>
      </c>
      <c r="C15" s="11">
        <v>3299</v>
      </c>
      <c r="D15" s="39">
        <v>229198</v>
      </c>
      <c r="S15" s="1" t="s">
        <v>445</v>
      </c>
    </row>
    <row r="16" spans="2:19" ht="15.75" customHeight="1">
      <c r="B16" s="3" t="s">
        <v>170</v>
      </c>
      <c r="C16" s="96">
        <v>3200</v>
      </c>
      <c r="D16" s="98">
        <f>ROUND(SUM(D12:D15),2)</f>
        <v>679544.21</v>
      </c>
      <c r="S16" s="1" t="s">
        <v>446</v>
      </c>
    </row>
    <row r="17" spans="2:19" ht="12.75">
      <c r="B17" s="23" t="s">
        <v>4</v>
      </c>
      <c r="C17" s="95"/>
      <c r="D17" s="65"/>
      <c r="S17" s="1" t="s">
        <v>447</v>
      </c>
    </row>
    <row r="18" spans="2:19" ht="15.75" customHeight="1">
      <c r="B18" s="5" t="s">
        <v>369</v>
      </c>
      <c r="C18" s="11">
        <v>3310</v>
      </c>
      <c r="D18" s="39">
        <v>30997273</v>
      </c>
      <c r="S18" s="1" t="s">
        <v>448</v>
      </c>
    </row>
    <row r="19" spans="2:19" ht="15.75" customHeight="1">
      <c r="B19" s="5" t="s">
        <v>171</v>
      </c>
      <c r="C19" s="11">
        <v>3315</v>
      </c>
      <c r="D19" s="39"/>
      <c r="S19" s="1" t="s">
        <v>449</v>
      </c>
    </row>
    <row r="20" spans="2:19" ht="15.75" customHeight="1">
      <c r="B20" s="5" t="s">
        <v>172</v>
      </c>
      <c r="C20" s="11">
        <v>3316</v>
      </c>
      <c r="D20" s="39"/>
      <c r="S20" s="1" t="s">
        <v>450</v>
      </c>
    </row>
    <row r="21" spans="2:19" ht="15.75" customHeight="1">
      <c r="B21" s="5" t="s">
        <v>163</v>
      </c>
      <c r="C21" s="11">
        <v>3317</v>
      </c>
      <c r="D21" s="39"/>
      <c r="S21" s="1" t="s">
        <v>451</v>
      </c>
    </row>
    <row r="22" spans="2:19" ht="15.75" customHeight="1">
      <c r="B22" s="5" t="s">
        <v>173</v>
      </c>
      <c r="C22" s="11">
        <v>3318</v>
      </c>
      <c r="D22" s="39"/>
      <c r="S22" s="1" t="s">
        <v>453</v>
      </c>
    </row>
    <row r="23" spans="2:19" ht="15.75" customHeight="1">
      <c r="B23" s="257" t="s">
        <v>337</v>
      </c>
      <c r="C23" s="84">
        <v>3323</v>
      </c>
      <c r="D23" s="66">
        <v>3863.79</v>
      </c>
      <c r="S23" s="1" t="s">
        <v>452</v>
      </c>
    </row>
    <row r="24" spans="2:19" ht="15.75" customHeight="1">
      <c r="B24" s="5" t="s">
        <v>179</v>
      </c>
      <c r="C24" s="11">
        <v>3335</v>
      </c>
      <c r="D24" s="39"/>
      <c r="S24" s="1" t="s">
        <v>454</v>
      </c>
    </row>
    <row r="25" spans="2:19" ht="15.75" customHeight="1">
      <c r="B25" s="5" t="s">
        <v>614</v>
      </c>
      <c r="C25" s="11">
        <v>3341</v>
      </c>
      <c r="D25" s="39">
        <v>223250</v>
      </c>
      <c r="S25" s="1" t="s">
        <v>455</v>
      </c>
    </row>
    <row r="26" spans="2:19" ht="15.75" customHeight="1">
      <c r="B26" s="5" t="s">
        <v>180</v>
      </c>
      <c r="C26" s="11">
        <v>3342</v>
      </c>
      <c r="D26" s="39"/>
      <c r="S26" s="1" t="s">
        <v>456</v>
      </c>
    </row>
    <row r="27" spans="2:19" ht="15.75" customHeight="1">
      <c r="B27" s="5" t="s">
        <v>181</v>
      </c>
      <c r="C27" s="11">
        <v>3343</v>
      </c>
      <c r="D27" s="39">
        <v>35685.11</v>
      </c>
      <c r="S27" s="1" t="s">
        <v>457</v>
      </c>
    </row>
    <row r="28" spans="2:19" ht="15.75" customHeight="1">
      <c r="B28" s="257" t="s">
        <v>174</v>
      </c>
      <c r="C28" s="84">
        <v>3344</v>
      </c>
      <c r="D28" s="22">
        <v>21061</v>
      </c>
      <c r="S28" s="1" t="s">
        <v>458</v>
      </c>
    </row>
    <row r="29" spans="2:19" ht="12.75">
      <c r="B29" s="145" t="s">
        <v>567</v>
      </c>
      <c r="C29" s="95"/>
      <c r="D29" s="65"/>
      <c r="S29" s="1" t="s">
        <v>459</v>
      </c>
    </row>
    <row r="30" spans="2:19" ht="15.75" customHeight="1">
      <c r="B30" s="5" t="s">
        <v>401</v>
      </c>
      <c r="C30" s="11">
        <v>3355</v>
      </c>
      <c r="D30" s="39">
        <v>6634626</v>
      </c>
      <c r="S30" s="1" t="s">
        <v>460</v>
      </c>
    </row>
    <row r="31" spans="2:19" ht="15.75" customHeight="1">
      <c r="B31" s="5" t="s">
        <v>429</v>
      </c>
      <c r="C31" s="11">
        <v>3361</v>
      </c>
      <c r="D31" s="39">
        <v>72313</v>
      </c>
      <c r="F31" s="4"/>
      <c r="G31" s="12"/>
      <c r="H31" s="13"/>
      <c r="S31" s="1" t="s">
        <v>461</v>
      </c>
    </row>
    <row r="32" spans="2:19" ht="15.75" customHeight="1">
      <c r="B32" s="5" t="s">
        <v>175</v>
      </c>
      <c r="C32" s="11">
        <v>3371</v>
      </c>
      <c r="D32" s="39">
        <v>216558.28</v>
      </c>
      <c r="S32" s="1" t="s">
        <v>615</v>
      </c>
    </row>
    <row r="33" spans="2:19" ht="15.75" customHeight="1">
      <c r="B33" s="5" t="s">
        <v>176</v>
      </c>
      <c r="C33" s="11">
        <v>3372</v>
      </c>
      <c r="D33" s="39"/>
      <c r="S33" s="1" t="s">
        <v>462</v>
      </c>
    </row>
    <row r="34" spans="2:19" ht="12.75">
      <c r="B34" s="145" t="s">
        <v>178</v>
      </c>
      <c r="C34" s="95"/>
      <c r="D34" s="67"/>
      <c r="S34" s="1" t="s">
        <v>463</v>
      </c>
    </row>
    <row r="35" spans="2:19" ht="15.75" customHeight="1">
      <c r="B35" s="5" t="s">
        <v>177</v>
      </c>
      <c r="C35" s="11">
        <v>3373</v>
      </c>
      <c r="D35" s="39"/>
      <c r="S35" s="1" t="s">
        <v>499</v>
      </c>
    </row>
    <row r="36" spans="2:19" ht="15.75" customHeight="1">
      <c r="B36" s="5" t="s">
        <v>428</v>
      </c>
      <c r="C36" s="11">
        <v>3378</v>
      </c>
      <c r="D36" s="39"/>
      <c r="S36" s="1" t="s">
        <v>464</v>
      </c>
    </row>
    <row r="37" spans="2:19" ht="15.75" customHeight="1">
      <c r="B37" s="5" t="s">
        <v>566</v>
      </c>
      <c r="C37" s="11">
        <v>3380</v>
      </c>
      <c r="D37" s="39"/>
      <c r="S37" s="1" t="s">
        <v>465</v>
      </c>
    </row>
    <row r="38" spans="2:19" ht="15.75" customHeight="1">
      <c r="B38" s="5" t="s">
        <v>241</v>
      </c>
      <c r="C38" s="11">
        <v>3399</v>
      </c>
      <c r="D38" s="39">
        <v>406818.26</v>
      </c>
      <c r="S38" s="1" t="s">
        <v>466</v>
      </c>
    </row>
    <row r="39" spans="2:19" ht="15.75" customHeight="1">
      <c r="B39" s="3" t="s">
        <v>182</v>
      </c>
      <c r="C39" s="96">
        <v>3300</v>
      </c>
      <c r="D39" s="98">
        <f>ROUND(SUM(D18:D38),2)</f>
        <v>38611448.44</v>
      </c>
      <c r="S39" s="1" t="s">
        <v>467</v>
      </c>
    </row>
    <row r="40" spans="2:19" ht="12.75">
      <c r="B40" s="23" t="s">
        <v>5</v>
      </c>
      <c r="C40" s="146"/>
      <c r="D40" s="65"/>
      <c r="S40" s="1" t="s">
        <v>468</v>
      </c>
    </row>
    <row r="41" spans="2:19" ht="15.75" customHeight="1">
      <c r="B41" s="3" t="s">
        <v>183</v>
      </c>
      <c r="C41" s="11">
        <v>3411</v>
      </c>
      <c r="D41" s="39">
        <v>9882021.33</v>
      </c>
      <c r="S41" s="1" t="s">
        <v>469</v>
      </c>
    </row>
    <row r="42" spans="2:19" ht="15.75" customHeight="1">
      <c r="B42" s="3" t="s">
        <v>29</v>
      </c>
      <c r="C42" s="11">
        <v>3421</v>
      </c>
      <c r="D42" s="39"/>
      <c r="S42" s="1" t="s">
        <v>470</v>
      </c>
    </row>
    <row r="43" spans="2:19" ht="15.75" customHeight="1">
      <c r="B43" s="3" t="s">
        <v>184</v>
      </c>
      <c r="C43" s="11">
        <v>3422</v>
      </c>
      <c r="D43" s="39"/>
      <c r="S43" s="1" t="s">
        <v>472</v>
      </c>
    </row>
    <row r="44" spans="2:19" ht="15.75" customHeight="1">
      <c r="B44" s="3" t="s">
        <v>30</v>
      </c>
      <c r="C44" s="11">
        <v>3423</v>
      </c>
      <c r="D44" s="39"/>
      <c r="S44" s="1" t="s">
        <v>471</v>
      </c>
    </row>
    <row r="45" spans="2:19" ht="15.75" customHeight="1">
      <c r="B45" s="3" t="s">
        <v>185</v>
      </c>
      <c r="C45" s="11">
        <v>3424</v>
      </c>
      <c r="D45" s="39"/>
      <c r="S45" s="1" t="s">
        <v>473</v>
      </c>
    </row>
    <row r="46" spans="2:19" ht="15.75" customHeight="1">
      <c r="B46" s="3" t="s">
        <v>186</v>
      </c>
      <c r="C46" s="11">
        <v>3425</v>
      </c>
      <c r="D46" s="39">
        <v>36560</v>
      </c>
      <c r="S46" s="1" t="s">
        <v>474</v>
      </c>
    </row>
    <row r="47" spans="2:19" ht="15.75" customHeight="1">
      <c r="B47" s="3" t="s">
        <v>31</v>
      </c>
      <c r="C47" s="11">
        <v>3431</v>
      </c>
      <c r="D47" s="39">
        <v>228005.26</v>
      </c>
      <c r="S47" s="1" t="s">
        <v>475</v>
      </c>
    </row>
    <row r="48" spans="2:19" ht="15.75" customHeight="1">
      <c r="B48" s="3" t="s">
        <v>81</v>
      </c>
      <c r="C48" s="11">
        <v>3432</v>
      </c>
      <c r="D48" s="39"/>
      <c r="S48" s="1" t="s">
        <v>476</v>
      </c>
    </row>
    <row r="49" spans="2:19" ht="15.75" customHeight="1">
      <c r="B49" s="3" t="s">
        <v>129</v>
      </c>
      <c r="C49" s="11">
        <v>3433</v>
      </c>
      <c r="D49" s="39"/>
      <c r="S49" s="1" t="s">
        <v>477</v>
      </c>
    </row>
    <row r="50" spans="2:19" ht="15.75" customHeight="1">
      <c r="B50" s="3" t="s">
        <v>430</v>
      </c>
      <c r="C50" s="11">
        <v>3440</v>
      </c>
      <c r="D50" s="39"/>
      <c r="S50" s="1" t="s">
        <v>478</v>
      </c>
    </row>
    <row r="51" spans="2:19" ht="12.75">
      <c r="B51" s="258" t="s">
        <v>605</v>
      </c>
      <c r="C51" s="25"/>
      <c r="D51" s="76"/>
      <c r="S51" s="1" t="s">
        <v>479</v>
      </c>
    </row>
    <row r="52" spans="2:19" ht="15.75" customHeight="1">
      <c r="B52" s="5" t="s">
        <v>187</v>
      </c>
      <c r="C52" s="11">
        <v>3461</v>
      </c>
      <c r="D52" s="21"/>
      <c r="S52" s="1" t="s">
        <v>482</v>
      </c>
    </row>
    <row r="53" spans="2:19" ht="15.75" customHeight="1">
      <c r="B53" s="257" t="s">
        <v>601</v>
      </c>
      <c r="C53" s="84">
        <v>3462</v>
      </c>
      <c r="D53" s="22"/>
      <c r="S53" s="1" t="s">
        <v>480</v>
      </c>
    </row>
    <row r="54" spans="2:19" ht="15.75" customHeight="1">
      <c r="B54" s="5" t="s">
        <v>188</v>
      </c>
      <c r="C54" s="11">
        <v>3463</v>
      </c>
      <c r="D54" s="39"/>
      <c r="S54" s="1" t="s">
        <v>481</v>
      </c>
    </row>
    <row r="55" spans="2:19" ht="15.75" customHeight="1">
      <c r="B55" s="5" t="s">
        <v>189</v>
      </c>
      <c r="C55" s="11">
        <v>3464</v>
      </c>
      <c r="D55" s="39"/>
      <c r="S55" s="1" t="s">
        <v>483</v>
      </c>
    </row>
    <row r="56" spans="2:19" ht="15.75" customHeight="1">
      <c r="B56" s="5" t="s">
        <v>190</v>
      </c>
      <c r="C56" s="11">
        <v>3465</v>
      </c>
      <c r="D56" s="39"/>
      <c r="S56" s="1" t="s">
        <v>484</v>
      </c>
    </row>
    <row r="57" spans="2:19" ht="15.75" customHeight="1">
      <c r="B57" s="5" t="s">
        <v>191</v>
      </c>
      <c r="C57" s="11">
        <v>3466</v>
      </c>
      <c r="D57" s="39"/>
      <c r="S57" s="1" t="s">
        <v>485</v>
      </c>
    </row>
    <row r="58" spans="2:19" ht="15.75" customHeight="1">
      <c r="B58" s="5" t="s">
        <v>600</v>
      </c>
      <c r="C58" s="11">
        <v>3467</v>
      </c>
      <c r="D58" s="39"/>
      <c r="S58" s="1" t="s">
        <v>486</v>
      </c>
    </row>
    <row r="59" spans="2:19" ht="15.75" customHeight="1">
      <c r="B59" s="5" t="s">
        <v>192</v>
      </c>
      <c r="C59" s="11">
        <v>3468</v>
      </c>
      <c r="D59" s="39"/>
      <c r="S59" s="1" t="s">
        <v>487</v>
      </c>
    </row>
    <row r="60" spans="2:19" ht="15.75" customHeight="1">
      <c r="B60" s="5" t="s">
        <v>193</v>
      </c>
      <c r="C60" s="11">
        <v>3469</v>
      </c>
      <c r="D60" s="39"/>
      <c r="S60" s="1" t="s">
        <v>490</v>
      </c>
    </row>
    <row r="61" spans="2:19" ht="12.75">
      <c r="B61" s="258" t="s">
        <v>606</v>
      </c>
      <c r="C61" s="25"/>
      <c r="D61" s="76"/>
      <c r="S61" s="1" t="s">
        <v>488</v>
      </c>
    </row>
    <row r="62" spans="2:19" ht="15.75" customHeight="1">
      <c r="B62" s="5" t="s">
        <v>194</v>
      </c>
      <c r="C62" s="11">
        <v>3471</v>
      </c>
      <c r="D62" s="21">
        <v>126238.5</v>
      </c>
      <c r="S62" s="1" t="s">
        <v>489</v>
      </c>
    </row>
    <row r="63" spans="2:19" ht="15.75" customHeight="1">
      <c r="B63" s="257" t="s">
        <v>370</v>
      </c>
      <c r="C63" s="84">
        <v>3472</v>
      </c>
      <c r="D63" s="22"/>
      <c r="S63" s="1" t="s">
        <v>491</v>
      </c>
    </row>
    <row r="64" spans="2:19" ht="15.75" customHeight="1">
      <c r="B64" s="5" t="s">
        <v>371</v>
      </c>
      <c r="C64" s="11">
        <v>3473</v>
      </c>
      <c r="D64" s="39">
        <v>188029.5</v>
      </c>
      <c r="S64" s="1" t="s">
        <v>492</v>
      </c>
    </row>
    <row r="65" spans="2:19" ht="15.75" customHeight="1">
      <c r="B65" s="257" t="s">
        <v>502</v>
      </c>
      <c r="C65" s="84">
        <v>3479</v>
      </c>
      <c r="D65" s="66"/>
      <c r="S65" s="1" t="s">
        <v>493</v>
      </c>
    </row>
    <row r="66" spans="2:19" ht="12.75">
      <c r="B66" s="145" t="s">
        <v>195</v>
      </c>
      <c r="C66" s="146"/>
      <c r="D66" s="65"/>
      <c r="S66" s="1" t="s">
        <v>494</v>
      </c>
    </row>
    <row r="67" spans="2:19" ht="15.75" customHeight="1">
      <c r="B67" s="5" t="s">
        <v>196</v>
      </c>
      <c r="C67" s="11">
        <v>3491</v>
      </c>
      <c r="D67" s="39">
        <v>96176.11</v>
      </c>
      <c r="S67" s="1" t="s">
        <v>495</v>
      </c>
    </row>
    <row r="68" spans="2:19" ht="15.75" customHeight="1">
      <c r="B68" s="5" t="s">
        <v>374</v>
      </c>
      <c r="C68" s="11">
        <v>3492</v>
      </c>
      <c r="D68" s="39"/>
      <c r="S68" s="1" t="s">
        <v>496</v>
      </c>
    </row>
    <row r="69" spans="2:4" ht="15.75" customHeight="1">
      <c r="B69" s="5" t="s">
        <v>197</v>
      </c>
      <c r="C69" s="11">
        <v>3493</v>
      </c>
      <c r="D69" s="39"/>
    </row>
    <row r="70" spans="2:4" ht="15.75" customHeight="1">
      <c r="B70" s="5" t="s">
        <v>198</v>
      </c>
      <c r="C70" s="11">
        <v>3494</v>
      </c>
      <c r="D70" s="39">
        <v>244713.94</v>
      </c>
    </row>
    <row r="71" spans="2:4" ht="15.75" customHeight="1">
      <c r="B71" s="5" t="s">
        <v>146</v>
      </c>
      <c r="C71" s="11">
        <v>3495</v>
      </c>
      <c r="D71" s="39">
        <v>332154.7</v>
      </c>
    </row>
    <row r="72" spans="2:4" ht="15.75" customHeight="1">
      <c r="B72" s="5" t="s">
        <v>32</v>
      </c>
      <c r="C72" s="11">
        <v>3496</v>
      </c>
      <c r="D72" s="39"/>
    </row>
    <row r="73" spans="2:4" ht="15.75" customHeight="1">
      <c r="B73" s="5" t="s">
        <v>199</v>
      </c>
      <c r="C73" s="11">
        <v>3497</v>
      </c>
      <c r="D73" s="39"/>
    </row>
    <row r="74" spans="2:4" ht="15.75" customHeight="1">
      <c r="B74" s="5" t="s">
        <v>503</v>
      </c>
      <c r="C74" s="11">
        <v>3498</v>
      </c>
      <c r="D74" s="39"/>
    </row>
    <row r="75" spans="2:4" ht="15.75" customHeight="1">
      <c r="B75" s="5" t="s">
        <v>200</v>
      </c>
      <c r="C75" s="11">
        <v>3499</v>
      </c>
      <c r="D75" s="39">
        <v>77951.06</v>
      </c>
    </row>
    <row r="76" spans="2:4" ht="15.75" customHeight="1">
      <c r="B76" s="3" t="s">
        <v>201</v>
      </c>
      <c r="C76" s="96">
        <v>3400</v>
      </c>
      <c r="D76" s="98">
        <f>ROUND(SUM(D41:D75),2)</f>
        <v>11211850.4</v>
      </c>
    </row>
    <row r="77" spans="2:4" ht="15.75" customHeight="1">
      <c r="B77" s="24" t="s">
        <v>202</v>
      </c>
      <c r="C77" s="96">
        <v>3000</v>
      </c>
      <c r="D77" s="98">
        <f>ROUND(D10+D16+D39+D76,2)</f>
        <v>50568905.44</v>
      </c>
    </row>
    <row r="78" spans="2:4" ht="12.75">
      <c r="B78" s="4"/>
      <c r="C78" s="147"/>
      <c r="D78" s="2"/>
    </row>
    <row r="79" spans="2:4" ht="12.75">
      <c r="B79" s="4" t="s">
        <v>6</v>
      </c>
      <c r="C79" s="147"/>
      <c r="D79" s="2"/>
    </row>
    <row r="80" ht="12.75"/>
    <row r="81" ht="12.75"/>
    <row r="82" spans="1:12" ht="12.75">
      <c r="A82" s="1" t="s">
        <v>121</v>
      </c>
      <c r="B82" s="90" t="str">
        <f>$B$1</f>
        <v>DISTRICT SCHOOL BOARD OF OKEECHOBEE COUNTY</v>
      </c>
      <c r="H82" s="148"/>
      <c r="I82" s="33"/>
      <c r="J82" s="6"/>
      <c r="K82" s="35" t="s">
        <v>131</v>
      </c>
      <c r="L82" s="6"/>
    </row>
    <row r="83" spans="2:12" ht="12.75">
      <c r="B83" s="90" t="s">
        <v>416</v>
      </c>
      <c r="H83" s="88"/>
      <c r="I83" s="88"/>
      <c r="J83" s="6"/>
      <c r="K83" s="33" t="s">
        <v>577</v>
      </c>
      <c r="L83" s="6"/>
    </row>
    <row r="84" spans="2:12" ht="12.75">
      <c r="B84" s="213" t="str">
        <f>B4</f>
        <v>For the Fiscal Year Ended June 30, 2019</v>
      </c>
      <c r="J84" s="6"/>
      <c r="K84" s="89" t="s">
        <v>1</v>
      </c>
      <c r="L84" s="6"/>
    </row>
    <row r="85" spans="2:12" ht="12.75">
      <c r="B85" s="400" t="s">
        <v>10</v>
      </c>
      <c r="C85" s="399" t="s">
        <v>346</v>
      </c>
      <c r="D85" s="91">
        <v>100</v>
      </c>
      <c r="E85" s="91">
        <v>200</v>
      </c>
      <c r="F85" s="91">
        <v>300</v>
      </c>
      <c r="G85" s="91">
        <v>400</v>
      </c>
      <c r="H85" s="91">
        <v>500</v>
      </c>
      <c r="I85" s="91">
        <v>600</v>
      </c>
      <c r="J85" s="91">
        <v>700</v>
      </c>
      <c r="K85" s="390" t="s">
        <v>9</v>
      </c>
      <c r="L85" s="6"/>
    </row>
    <row r="86" spans="2:12" ht="25.5">
      <c r="B86" s="402"/>
      <c r="C86" s="399"/>
      <c r="D86" s="149" t="s">
        <v>8</v>
      </c>
      <c r="E86" s="149" t="s">
        <v>340</v>
      </c>
      <c r="F86" s="149" t="s">
        <v>341</v>
      </c>
      <c r="G86" s="149" t="s">
        <v>342</v>
      </c>
      <c r="H86" s="149" t="s">
        <v>343</v>
      </c>
      <c r="I86" s="149" t="s">
        <v>344</v>
      </c>
      <c r="J86" s="150" t="s">
        <v>7</v>
      </c>
      <c r="K86" s="390"/>
      <c r="L86" s="6"/>
    </row>
    <row r="87" spans="2:12" ht="12.75">
      <c r="B87" s="124" t="s">
        <v>11</v>
      </c>
      <c r="C87" s="93"/>
      <c r="D87" s="75"/>
      <c r="E87" s="75"/>
      <c r="F87" s="75"/>
      <c r="G87" s="75"/>
      <c r="H87" s="75"/>
      <c r="I87" s="75"/>
      <c r="J87" s="75"/>
      <c r="K87" s="75"/>
      <c r="L87" s="6"/>
    </row>
    <row r="88" spans="2:12" ht="18.75" customHeight="1">
      <c r="B88" s="3" t="s">
        <v>203</v>
      </c>
      <c r="C88" s="11">
        <v>5000</v>
      </c>
      <c r="D88" s="39">
        <v>19511704.78</v>
      </c>
      <c r="E88" s="39">
        <v>6077517.99</v>
      </c>
      <c r="F88" s="39">
        <v>3448866.95</v>
      </c>
      <c r="G88" s="39">
        <v>1519.79</v>
      </c>
      <c r="H88" s="39">
        <v>878101.12</v>
      </c>
      <c r="I88" s="39">
        <v>368712.85</v>
      </c>
      <c r="J88" s="39">
        <v>482899.11</v>
      </c>
      <c r="K88" s="99">
        <f aca="true" t="shared" si="4" ref="K88:K112">ROUND(SUM(D88:J88),2)</f>
        <v>30769322.59</v>
      </c>
      <c r="L88" s="6"/>
    </row>
    <row r="89" spans="2:12" ht="18.75" customHeight="1">
      <c r="B89" s="14" t="s">
        <v>552</v>
      </c>
      <c r="C89" s="11">
        <v>6100</v>
      </c>
      <c r="D89" s="39">
        <v>1557433.44</v>
      </c>
      <c r="E89" s="39">
        <v>469186.96</v>
      </c>
      <c r="F89" s="39">
        <v>657282.98</v>
      </c>
      <c r="G89" s="39">
        <v>0</v>
      </c>
      <c r="H89" s="39">
        <v>45081.59</v>
      </c>
      <c r="I89" s="39"/>
      <c r="J89" s="39">
        <v>11269.51</v>
      </c>
      <c r="K89" s="99">
        <f t="shared" si="4"/>
        <v>2740254.48</v>
      </c>
      <c r="L89" s="6"/>
    </row>
    <row r="90" spans="2:12" ht="18.75" customHeight="1">
      <c r="B90" s="14" t="s">
        <v>204</v>
      </c>
      <c r="C90" s="11">
        <v>6200</v>
      </c>
      <c r="D90" s="39">
        <v>301635.28</v>
      </c>
      <c r="E90" s="39">
        <v>95045.7</v>
      </c>
      <c r="F90" s="39">
        <v>924.65</v>
      </c>
      <c r="G90" s="39">
        <v>0</v>
      </c>
      <c r="H90" s="39">
        <v>4044.24</v>
      </c>
      <c r="I90" s="39">
        <v>20404.91</v>
      </c>
      <c r="J90" s="39">
        <v>4359.51</v>
      </c>
      <c r="K90" s="99">
        <f t="shared" si="4"/>
        <v>426414.29</v>
      </c>
      <c r="L90" s="6"/>
    </row>
    <row r="91" spans="2:12" ht="18.75" customHeight="1">
      <c r="B91" s="14" t="s">
        <v>205</v>
      </c>
      <c r="C91" s="11">
        <v>6300</v>
      </c>
      <c r="D91" s="39">
        <v>313512.44</v>
      </c>
      <c r="E91" s="39">
        <v>92624.14</v>
      </c>
      <c r="F91" s="39">
        <v>50662.64</v>
      </c>
      <c r="G91" s="39">
        <v>0</v>
      </c>
      <c r="H91" s="39">
        <v>2372.49</v>
      </c>
      <c r="I91" s="39">
        <v>677.4</v>
      </c>
      <c r="J91" s="39">
        <v>807.12</v>
      </c>
      <c r="K91" s="99">
        <f t="shared" si="4"/>
        <v>460656.23</v>
      </c>
      <c r="L91" s="6"/>
    </row>
    <row r="92" spans="2:12" ht="18.75" customHeight="1">
      <c r="B92" s="14" t="s">
        <v>206</v>
      </c>
      <c r="C92" s="11">
        <v>6400</v>
      </c>
      <c r="D92" s="39">
        <v>90652.69</v>
      </c>
      <c r="E92" s="39">
        <v>29396.32</v>
      </c>
      <c r="F92" s="39">
        <v>22695.63</v>
      </c>
      <c r="G92" s="39">
        <v>0</v>
      </c>
      <c r="H92" s="39">
        <v>462.96</v>
      </c>
      <c r="I92" s="39">
        <v>0</v>
      </c>
      <c r="J92" s="39">
        <v>51290</v>
      </c>
      <c r="K92" s="99">
        <f t="shared" si="4"/>
        <v>194497.6</v>
      </c>
      <c r="L92" s="6"/>
    </row>
    <row r="93" spans="2:12" ht="18.75" customHeight="1">
      <c r="B93" s="14" t="s">
        <v>568</v>
      </c>
      <c r="C93" s="11">
        <v>6500</v>
      </c>
      <c r="D93" s="39">
        <v>456590.43</v>
      </c>
      <c r="E93" s="39">
        <v>126701.28</v>
      </c>
      <c r="F93" s="39">
        <v>93531.1</v>
      </c>
      <c r="G93" s="39">
        <v>0</v>
      </c>
      <c r="H93" s="39">
        <v>10347.73</v>
      </c>
      <c r="I93" s="39">
        <v>10900.93</v>
      </c>
      <c r="J93" s="39">
        <v>2044.77</v>
      </c>
      <c r="K93" s="99">
        <f t="shared" si="4"/>
        <v>700116.24</v>
      </c>
      <c r="L93" s="6"/>
    </row>
    <row r="94" spans="2:12" ht="18.75" customHeight="1">
      <c r="B94" s="14" t="s">
        <v>256</v>
      </c>
      <c r="C94" s="11">
        <v>7100</v>
      </c>
      <c r="D94" s="39">
        <v>145136.09</v>
      </c>
      <c r="E94" s="39">
        <v>92247.98</v>
      </c>
      <c r="F94" s="39">
        <v>83732.97</v>
      </c>
      <c r="G94" s="39">
        <v>0</v>
      </c>
      <c r="H94" s="39">
        <v>79.58</v>
      </c>
      <c r="I94" s="39">
        <v>0</v>
      </c>
      <c r="J94" s="39">
        <v>62313.64</v>
      </c>
      <c r="K94" s="99">
        <f t="shared" si="4"/>
        <v>383510.26</v>
      </c>
      <c r="L94" s="6"/>
    </row>
    <row r="95" spans="2:12" ht="18.75" customHeight="1">
      <c r="B95" s="14" t="s">
        <v>207</v>
      </c>
      <c r="C95" s="11">
        <v>7200</v>
      </c>
      <c r="D95" s="39">
        <v>304446.04</v>
      </c>
      <c r="E95" s="39">
        <v>95885.49</v>
      </c>
      <c r="F95" s="39">
        <v>366704.5</v>
      </c>
      <c r="G95" s="39">
        <v>0</v>
      </c>
      <c r="H95" s="39">
        <v>13738.44</v>
      </c>
      <c r="I95" s="39">
        <v>247.29</v>
      </c>
      <c r="J95" s="39">
        <v>14149.25</v>
      </c>
      <c r="K95" s="99">
        <f t="shared" si="4"/>
        <v>795171.01</v>
      </c>
      <c r="L95" s="6"/>
    </row>
    <row r="96" spans="2:12" ht="18.75" customHeight="1">
      <c r="B96" s="14" t="s">
        <v>208</v>
      </c>
      <c r="C96" s="11">
        <v>7300</v>
      </c>
      <c r="D96" s="39">
        <v>2303509.55</v>
      </c>
      <c r="E96" s="39">
        <v>744297.86</v>
      </c>
      <c r="F96" s="39">
        <v>19033.38</v>
      </c>
      <c r="G96" s="39">
        <v>0</v>
      </c>
      <c r="H96" s="39">
        <v>15825.5</v>
      </c>
      <c r="I96" s="39">
        <v>2105.2</v>
      </c>
      <c r="J96" s="39">
        <v>6870.25</v>
      </c>
      <c r="K96" s="99">
        <f t="shared" si="4"/>
        <v>3091641.74</v>
      </c>
      <c r="L96" s="6"/>
    </row>
    <row r="97" spans="2:12" ht="18.75" customHeight="1">
      <c r="B97" s="14" t="s">
        <v>209</v>
      </c>
      <c r="C97" s="11">
        <v>7410</v>
      </c>
      <c r="D97" s="39"/>
      <c r="E97" s="39"/>
      <c r="F97" s="39"/>
      <c r="G97" s="39"/>
      <c r="H97" s="39"/>
      <c r="I97" s="39"/>
      <c r="J97" s="39"/>
      <c r="K97" s="99">
        <f t="shared" si="4"/>
        <v>0</v>
      </c>
      <c r="L97" s="6"/>
    </row>
    <row r="98" spans="2:12" ht="18.75" customHeight="1">
      <c r="B98" s="14" t="s">
        <v>210</v>
      </c>
      <c r="C98" s="11">
        <v>7500</v>
      </c>
      <c r="D98" s="39">
        <v>334862.57</v>
      </c>
      <c r="E98" s="39">
        <v>101101.26</v>
      </c>
      <c r="F98" s="39">
        <v>20608.18</v>
      </c>
      <c r="G98" s="39">
        <v>0</v>
      </c>
      <c r="H98" s="39">
        <v>3206.86</v>
      </c>
      <c r="I98" s="39">
        <v>2797.25</v>
      </c>
      <c r="J98" s="39">
        <v>2930</v>
      </c>
      <c r="K98" s="99">
        <f t="shared" si="4"/>
        <v>465506.12</v>
      </c>
      <c r="L98" s="6"/>
    </row>
    <row r="99" spans="2:12" ht="18.75" customHeight="1">
      <c r="B99" s="14" t="s">
        <v>211</v>
      </c>
      <c r="C99" s="11">
        <v>7600</v>
      </c>
      <c r="D99" s="39"/>
      <c r="E99" s="39"/>
      <c r="F99" s="39"/>
      <c r="G99" s="39">
        <v>0</v>
      </c>
      <c r="H99" s="39"/>
      <c r="I99" s="39"/>
      <c r="J99" s="39"/>
      <c r="K99" s="99">
        <f t="shared" si="4"/>
        <v>0</v>
      </c>
      <c r="L99" s="6"/>
    </row>
    <row r="100" spans="2:12" ht="18.75" customHeight="1">
      <c r="B100" s="14" t="s">
        <v>212</v>
      </c>
      <c r="C100" s="11">
        <v>7700</v>
      </c>
      <c r="D100" s="39">
        <v>215343.71</v>
      </c>
      <c r="E100" s="39">
        <v>75876.05</v>
      </c>
      <c r="F100" s="39">
        <v>325435.83</v>
      </c>
      <c r="G100" s="39">
        <v>0</v>
      </c>
      <c r="H100" s="39">
        <v>5792.04</v>
      </c>
      <c r="I100" s="39">
        <v>0</v>
      </c>
      <c r="J100" s="39">
        <v>10608.91</v>
      </c>
      <c r="K100" s="99">
        <f t="shared" si="4"/>
        <v>633056.54</v>
      </c>
      <c r="L100" s="6"/>
    </row>
    <row r="101" spans="2:12" ht="18.75" customHeight="1">
      <c r="B101" s="14" t="s">
        <v>372</v>
      </c>
      <c r="C101" s="11">
        <v>7800</v>
      </c>
      <c r="D101" s="39">
        <v>1414555.94</v>
      </c>
      <c r="E101" s="39">
        <v>560191.71</v>
      </c>
      <c r="F101" s="39">
        <v>75585.92</v>
      </c>
      <c r="G101" s="39">
        <v>463931.51</v>
      </c>
      <c r="H101" s="39">
        <v>248140.3</v>
      </c>
      <c r="I101" s="39">
        <v>745.22</v>
      </c>
      <c r="J101" s="39">
        <v>16632.59</v>
      </c>
      <c r="K101" s="99">
        <f t="shared" si="4"/>
        <v>2779783.19</v>
      </c>
      <c r="L101" s="6"/>
    </row>
    <row r="102" spans="2:12" ht="18.75" customHeight="1">
      <c r="B102" s="14" t="s">
        <v>213</v>
      </c>
      <c r="C102" s="11">
        <v>7900</v>
      </c>
      <c r="D102" s="39">
        <v>1304214.3</v>
      </c>
      <c r="E102" s="39">
        <v>646254.96</v>
      </c>
      <c r="F102" s="39">
        <v>577148.87</v>
      </c>
      <c r="G102" s="39">
        <v>1045530.77</v>
      </c>
      <c r="H102" s="39">
        <v>119390.39</v>
      </c>
      <c r="I102" s="39">
        <v>1874.5</v>
      </c>
      <c r="J102" s="39">
        <v>64177.31</v>
      </c>
      <c r="K102" s="99">
        <f t="shared" si="4"/>
        <v>3758591.1</v>
      </c>
      <c r="L102" s="6"/>
    </row>
    <row r="103" spans="2:12" ht="18.75" customHeight="1">
      <c r="B103" s="14" t="s">
        <v>214</v>
      </c>
      <c r="C103" s="11">
        <v>8100</v>
      </c>
      <c r="D103" s="39">
        <v>578747.36</v>
      </c>
      <c r="E103" s="39">
        <v>228298.56</v>
      </c>
      <c r="F103" s="39">
        <v>347936.01</v>
      </c>
      <c r="G103" s="39">
        <v>18630.3</v>
      </c>
      <c r="H103" s="39">
        <v>120582.52</v>
      </c>
      <c r="I103" s="39">
        <v>2513</v>
      </c>
      <c r="J103" s="39">
        <v>2085.75</v>
      </c>
      <c r="K103" s="99">
        <f t="shared" si="4"/>
        <v>1298793.5</v>
      </c>
      <c r="L103" s="6"/>
    </row>
    <row r="104" spans="2:12" ht="18.75" customHeight="1">
      <c r="B104" s="14" t="s">
        <v>215</v>
      </c>
      <c r="C104" s="11">
        <v>8200</v>
      </c>
      <c r="D104" s="39">
        <v>85300</v>
      </c>
      <c r="E104" s="39">
        <v>20939.92</v>
      </c>
      <c r="F104" s="39">
        <v>3599.74</v>
      </c>
      <c r="G104" s="39">
        <v>0</v>
      </c>
      <c r="H104" s="39">
        <v>393.8</v>
      </c>
      <c r="I104" s="39">
        <v>844.02</v>
      </c>
      <c r="J104" s="39">
        <v>740</v>
      </c>
      <c r="K104" s="99">
        <f>ROUND(SUM(D104:J104),2)</f>
        <v>111817.48</v>
      </c>
      <c r="L104" s="6"/>
    </row>
    <row r="105" spans="2:12" ht="18.75" customHeight="1">
      <c r="B105" s="14" t="s">
        <v>216</v>
      </c>
      <c r="C105" s="11">
        <v>9100</v>
      </c>
      <c r="D105" s="39">
        <v>130573.41</v>
      </c>
      <c r="E105" s="39">
        <v>27705.66</v>
      </c>
      <c r="F105" s="39">
        <v>152574.51</v>
      </c>
      <c r="G105" s="39">
        <v>0</v>
      </c>
      <c r="H105" s="39">
        <v>4732.29</v>
      </c>
      <c r="I105" s="39">
        <v>0</v>
      </c>
      <c r="J105" s="39">
        <v>0</v>
      </c>
      <c r="K105" s="99">
        <f t="shared" si="4"/>
        <v>315585.87</v>
      </c>
      <c r="L105" s="6"/>
    </row>
    <row r="106" spans="2:12" ht="12.75">
      <c r="B106" s="94" t="s">
        <v>12</v>
      </c>
      <c r="C106" s="95"/>
      <c r="D106" s="223"/>
      <c r="E106" s="223"/>
      <c r="F106" s="223"/>
      <c r="G106" s="223"/>
      <c r="H106" s="223"/>
      <c r="I106" s="65"/>
      <c r="J106" s="223"/>
      <c r="K106" s="68"/>
      <c r="L106" s="6"/>
    </row>
    <row r="107" spans="2:12" ht="18.75" customHeight="1">
      <c r="B107" s="14" t="s">
        <v>217</v>
      </c>
      <c r="C107" s="11">
        <v>7420</v>
      </c>
      <c r="D107" s="224"/>
      <c r="E107" s="224"/>
      <c r="F107" s="224"/>
      <c r="G107" s="224"/>
      <c r="H107" s="224"/>
      <c r="I107" s="39"/>
      <c r="J107" s="224"/>
      <c r="K107" s="99">
        <f>ROUND(I107,2)</f>
        <v>0</v>
      </c>
      <c r="L107" s="6"/>
    </row>
    <row r="108" spans="2:12" ht="18.75" customHeight="1">
      <c r="B108" s="14" t="s">
        <v>218</v>
      </c>
      <c r="C108" s="11">
        <v>9300</v>
      </c>
      <c r="D108" s="224"/>
      <c r="E108" s="224"/>
      <c r="F108" s="224"/>
      <c r="G108" s="224"/>
      <c r="H108" s="224"/>
      <c r="I108" s="39">
        <v>175035.72</v>
      </c>
      <c r="J108" s="224"/>
      <c r="K108" s="99">
        <f>ROUND(I108,2)</f>
        <v>175035.72</v>
      </c>
      <c r="L108" s="6"/>
    </row>
    <row r="109" spans="2:12" ht="12.75">
      <c r="B109" s="94" t="s">
        <v>13</v>
      </c>
      <c r="C109" s="95"/>
      <c r="D109" s="223"/>
      <c r="E109" s="223"/>
      <c r="F109" s="223"/>
      <c r="G109" s="223"/>
      <c r="H109" s="223"/>
      <c r="I109" s="223"/>
      <c r="J109" s="65"/>
      <c r="K109" s="68"/>
      <c r="L109" s="6"/>
    </row>
    <row r="110" spans="2:12" ht="18.75" customHeight="1">
      <c r="B110" s="14" t="s">
        <v>33</v>
      </c>
      <c r="C110" s="11">
        <v>710</v>
      </c>
      <c r="D110" s="224"/>
      <c r="E110" s="224"/>
      <c r="F110" s="224"/>
      <c r="G110" s="224"/>
      <c r="H110" s="224"/>
      <c r="I110" s="224"/>
      <c r="J110" s="39"/>
      <c r="K110" s="99">
        <f>ROUND(J110,2)</f>
        <v>0</v>
      </c>
      <c r="L110" s="6"/>
    </row>
    <row r="111" spans="2:12" ht="18.75" customHeight="1">
      <c r="B111" s="14" t="s">
        <v>219</v>
      </c>
      <c r="C111" s="11">
        <v>720</v>
      </c>
      <c r="D111" s="224"/>
      <c r="E111" s="224"/>
      <c r="F111" s="224"/>
      <c r="G111" s="224"/>
      <c r="H111" s="224"/>
      <c r="I111" s="224"/>
      <c r="J111" s="39"/>
      <c r="K111" s="99">
        <f>ROUND(J111,2)</f>
        <v>0</v>
      </c>
      <c r="L111" s="6"/>
    </row>
    <row r="112" spans="2:12" ht="18.75" customHeight="1">
      <c r="B112" s="63" t="s">
        <v>220</v>
      </c>
      <c r="C112" s="96"/>
      <c r="D112" s="98">
        <f>ROUND(SUM(D88:D105),2)</f>
        <v>29048218.03</v>
      </c>
      <c r="E112" s="100">
        <f>ROUND(SUM(E88:E105),2)</f>
        <v>9483271.84</v>
      </c>
      <c r="F112" s="100">
        <f>ROUND(SUM(F88:F105),2)</f>
        <v>6246323.86</v>
      </c>
      <c r="G112" s="100">
        <f>ROUND(SUM(G88:G105),2)</f>
        <v>1529612.37</v>
      </c>
      <c r="H112" s="100">
        <f>ROUND(SUM(H88:H105),2)</f>
        <v>1472291.85</v>
      </c>
      <c r="I112" s="100">
        <f>ROUND(SUM(I88:I105)+SUM(I107:I108),2)</f>
        <v>586858.29</v>
      </c>
      <c r="J112" s="100">
        <f>ROUND(SUM(J88:J105)+SUM(J110:J111),2)</f>
        <v>733177.72</v>
      </c>
      <c r="K112" s="100">
        <f t="shared" si="4"/>
        <v>49099753.96</v>
      </c>
      <c r="L112" s="6"/>
    </row>
    <row r="113" spans="2:12" ht="18.75" customHeight="1">
      <c r="B113" s="151" t="s">
        <v>14</v>
      </c>
      <c r="C113" s="96"/>
      <c r="D113" s="225"/>
      <c r="E113" s="225"/>
      <c r="F113" s="225"/>
      <c r="G113" s="226"/>
      <c r="H113" s="226"/>
      <c r="I113" s="226"/>
      <c r="J113" s="227"/>
      <c r="K113" s="98">
        <f>ROUND(D77-K112,2)</f>
        <v>1469151.48</v>
      </c>
      <c r="L113" s="6"/>
    </row>
    <row r="114" spans="3:11" ht="12.75">
      <c r="C114" s="32"/>
      <c r="J114" s="32"/>
      <c r="K114" s="152"/>
    </row>
    <row r="115" spans="2:3" ht="12.75">
      <c r="B115" s="88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122</v>
      </c>
      <c r="B118" s="90" t="str">
        <f>$B$1</f>
        <v>DISTRICT SCHOOL BOARD OF OKEECHOBEE COUNTY</v>
      </c>
    </row>
    <row r="119" spans="2:4" ht="12.75">
      <c r="B119" s="90" t="s">
        <v>417</v>
      </c>
      <c r="D119" s="35" t="s">
        <v>131</v>
      </c>
    </row>
    <row r="120" spans="2:4" ht="12.75">
      <c r="B120" s="90" t="s">
        <v>15</v>
      </c>
      <c r="C120" s="153"/>
      <c r="D120" s="35" t="s">
        <v>578</v>
      </c>
    </row>
    <row r="121" spans="2:4" ht="12.75">
      <c r="B121" s="213" t="str">
        <f>B4</f>
        <v>For the Fiscal Year Ended June 30, 2019</v>
      </c>
      <c r="D121" s="89" t="s">
        <v>1</v>
      </c>
    </row>
    <row r="122" spans="2:4" ht="25.5">
      <c r="B122" s="154" t="s">
        <v>345</v>
      </c>
      <c r="C122" s="142" t="s">
        <v>346</v>
      </c>
      <c r="D122" s="143"/>
    </row>
    <row r="123" spans="2:4" ht="18.75" customHeight="1">
      <c r="B123" s="26" t="s">
        <v>144</v>
      </c>
      <c r="C123" s="31">
        <v>3720</v>
      </c>
      <c r="D123" s="21"/>
    </row>
    <row r="124" spans="2:4" ht="18.75" customHeight="1">
      <c r="B124" s="26" t="s">
        <v>404</v>
      </c>
      <c r="C124" s="31">
        <v>3730</v>
      </c>
      <c r="D124" s="21">
        <v>2463.5</v>
      </c>
    </row>
    <row r="125" spans="2:4" ht="18.75" customHeight="1">
      <c r="B125" s="26" t="s">
        <v>16</v>
      </c>
      <c r="C125" s="31">
        <v>3740</v>
      </c>
      <c r="D125" s="22">
        <v>45517.06</v>
      </c>
    </row>
    <row r="126" spans="2:4" ht="12.75">
      <c r="B126" s="23" t="s">
        <v>17</v>
      </c>
      <c r="C126" s="27"/>
      <c r="D126" s="65"/>
    </row>
    <row r="127" spans="2:4" ht="18.75" customHeight="1">
      <c r="B127" s="3" t="s">
        <v>221</v>
      </c>
      <c r="C127" s="31">
        <v>3620</v>
      </c>
      <c r="D127" s="39"/>
    </row>
    <row r="128" spans="2:4" ht="18.75" customHeight="1">
      <c r="B128" s="3" t="s">
        <v>222</v>
      </c>
      <c r="C128" s="31">
        <v>3630</v>
      </c>
      <c r="D128" s="39">
        <v>589848.9</v>
      </c>
    </row>
    <row r="129" spans="2:4" ht="18.75" customHeight="1">
      <c r="B129" s="3" t="s">
        <v>223</v>
      </c>
      <c r="C129" s="31">
        <v>3640</v>
      </c>
      <c r="D129" s="39"/>
    </row>
    <row r="130" spans="2:4" ht="18.75" customHeight="1">
      <c r="B130" s="3" t="s">
        <v>224</v>
      </c>
      <c r="C130" s="31">
        <v>3660</v>
      </c>
      <c r="D130" s="39"/>
    </row>
    <row r="131" spans="2:4" ht="18.75" customHeight="1">
      <c r="B131" s="3" t="s">
        <v>225</v>
      </c>
      <c r="C131" s="31">
        <v>3670</v>
      </c>
      <c r="D131" s="39"/>
    </row>
    <row r="132" spans="2:4" ht="18.75" customHeight="1">
      <c r="B132" s="3" t="s">
        <v>226</v>
      </c>
      <c r="C132" s="31">
        <v>3690</v>
      </c>
      <c r="D132" s="39"/>
    </row>
    <row r="133" spans="2:4" ht="18.75" customHeight="1">
      <c r="B133" s="3" t="s">
        <v>227</v>
      </c>
      <c r="C133" s="134">
        <v>3600</v>
      </c>
      <c r="D133" s="98">
        <f>ROUND(SUM(D127:D132),2)</f>
        <v>589848.9</v>
      </c>
    </row>
    <row r="134" spans="2:4" ht="12.75">
      <c r="B134" s="23" t="s">
        <v>18</v>
      </c>
      <c r="C134" s="27"/>
      <c r="D134" s="65"/>
    </row>
    <row r="135" spans="2:4" ht="18.75" customHeight="1">
      <c r="B135" s="3" t="s">
        <v>228</v>
      </c>
      <c r="C135" s="31">
        <v>920</v>
      </c>
      <c r="D135" s="39"/>
    </row>
    <row r="136" spans="2:4" ht="18.75" customHeight="1">
      <c r="B136" s="3" t="s">
        <v>229</v>
      </c>
      <c r="C136" s="31">
        <v>930</v>
      </c>
      <c r="D136" s="39"/>
    </row>
    <row r="137" spans="2:4" ht="18.75" customHeight="1">
      <c r="B137" s="3" t="s">
        <v>230</v>
      </c>
      <c r="C137" s="31">
        <v>940</v>
      </c>
      <c r="D137" s="39">
        <v>-3177.96</v>
      </c>
    </row>
    <row r="138" spans="2:4" ht="18.75" customHeight="1">
      <c r="B138" s="3" t="s">
        <v>231</v>
      </c>
      <c r="C138" s="31">
        <v>960</v>
      </c>
      <c r="D138" s="39"/>
    </row>
    <row r="139" spans="2:4" ht="18.75" customHeight="1">
      <c r="B139" s="3" t="s">
        <v>232</v>
      </c>
      <c r="C139" s="31">
        <v>970</v>
      </c>
      <c r="D139" s="39"/>
    </row>
    <row r="140" spans="2:4" ht="18.75" customHeight="1">
      <c r="B140" s="3" t="s">
        <v>233</v>
      </c>
      <c r="C140" s="31">
        <v>990</v>
      </c>
      <c r="D140" s="39"/>
    </row>
    <row r="141" spans="2:4" ht="18.75" customHeight="1">
      <c r="B141" s="3" t="s">
        <v>234</v>
      </c>
      <c r="C141" s="134">
        <v>9700</v>
      </c>
      <c r="D141" s="98">
        <f>ROUND(SUM(D135:D140),2)</f>
        <v>-3177.96</v>
      </c>
    </row>
    <row r="142" spans="2:4" ht="12.75">
      <c r="B142" s="155"/>
      <c r="C142" s="27"/>
      <c r="D142" s="65"/>
    </row>
    <row r="143" spans="2:4" ht="18.75" customHeight="1">
      <c r="B143" s="24" t="s">
        <v>126</v>
      </c>
      <c r="C143" s="134"/>
      <c r="D143" s="101">
        <f>ROUND(SUM(D123:D125)+D133+D141,2)</f>
        <v>634651.5</v>
      </c>
    </row>
    <row r="144" spans="2:4" ht="12.75">
      <c r="B144" s="155"/>
      <c r="C144" s="27"/>
      <c r="D144" s="65"/>
    </row>
    <row r="145" spans="2:4" ht="18.75" customHeight="1">
      <c r="B145" s="24" t="s">
        <v>125</v>
      </c>
      <c r="C145" s="134"/>
      <c r="D145" s="101">
        <f>ROUND(K113+D143,2)</f>
        <v>2103802.98</v>
      </c>
    </row>
    <row r="146" spans="2:4" ht="18.75" customHeight="1">
      <c r="B146" s="26" t="str">
        <f>IF(G2="","Beginning Fund Balance",CONCATENATE("Fund Balance, ",LOOKUP(G2,T2:T8,U2:U8)))</f>
        <v>Fund Balance, July 1, 2018</v>
      </c>
      <c r="C146" s="31">
        <v>2800</v>
      </c>
      <c r="D146" s="39">
        <v>4422796.25</v>
      </c>
    </row>
    <row r="147" spans="2:4" ht="18.75" customHeight="1">
      <c r="B147" s="156" t="s">
        <v>22</v>
      </c>
      <c r="C147" s="27">
        <v>2891</v>
      </c>
      <c r="D147" s="81">
        <v>121863.32</v>
      </c>
    </row>
    <row r="148" spans="2:4" ht="12.75">
      <c r="B148" s="115" t="s">
        <v>287</v>
      </c>
      <c r="C148" s="116"/>
      <c r="D148" s="76"/>
    </row>
    <row r="149" spans="2:4" ht="18.75" customHeight="1">
      <c r="B149" s="14" t="s">
        <v>288</v>
      </c>
      <c r="C149" s="64">
        <v>2710</v>
      </c>
      <c r="D149" s="21">
        <v>132030.53</v>
      </c>
    </row>
    <row r="150" spans="2:4" ht="18.75" customHeight="1">
      <c r="B150" s="3" t="s">
        <v>289</v>
      </c>
      <c r="C150" s="31">
        <v>2720</v>
      </c>
      <c r="D150" s="39">
        <v>291902.13</v>
      </c>
    </row>
    <row r="151" spans="2:4" ht="18.75" customHeight="1">
      <c r="B151" s="3" t="s">
        <v>290</v>
      </c>
      <c r="C151" s="31">
        <v>2730</v>
      </c>
      <c r="D151" s="39"/>
    </row>
    <row r="152" spans="2:4" ht="18.75" customHeight="1">
      <c r="B152" s="3" t="s">
        <v>291</v>
      </c>
      <c r="C152" s="31">
        <v>2740</v>
      </c>
      <c r="D152" s="39">
        <v>967976.87</v>
      </c>
    </row>
    <row r="153" spans="2:4" ht="18.75" customHeight="1">
      <c r="B153" s="3" t="s">
        <v>292</v>
      </c>
      <c r="C153" s="31">
        <v>2750</v>
      </c>
      <c r="D153" s="22">
        <v>5256553.02</v>
      </c>
    </row>
    <row r="154" spans="2:4" ht="18.75" customHeight="1">
      <c r="B154" s="34" t="str">
        <f>IF(G2="","Total Ending Fund Balances",CONCATENATE("Total Fund Balances, ",LOOKUP(G2,T2:T8,V2:V8)))</f>
        <v>Total Fund Balances, June 30, 2019</v>
      </c>
      <c r="C154" s="84">
        <v>2700</v>
      </c>
      <c r="D154" s="102">
        <f>ROUND(SUM(D149:D153),2)</f>
        <v>6648462.55</v>
      </c>
    </row>
    <row r="155" spans="2:4" ht="12.75">
      <c r="B155" s="4"/>
      <c r="C155" s="157"/>
      <c r="D155" s="2"/>
    </row>
    <row r="156" spans="2:4" ht="12.75">
      <c r="B156" s="88" t="s">
        <v>6</v>
      </c>
      <c r="D156" s="152"/>
    </row>
    <row r="157" ht="12.75"/>
    <row r="158" ht="12.75"/>
    <row r="159" spans="1:11" ht="12.75">
      <c r="A159" s="1" t="s">
        <v>123</v>
      </c>
      <c r="B159" s="90" t="str">
        <f>$B$1</f>
        <v>DISTRICT SCHOOL BOARD OF OKEECHOBEE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415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132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305</v>
      </c>
      <c r="C162" s="9"/>
      <c r="D162" s="42" t="s">
        <v>579</v>
      </c>
      <c r="E162" s="9"/>
      <c r="F162" s="9"/>
      <c r="G162" s="9"/>
      <c r="H162" s="9"/>
      <c r="I162" s="9"/>
      <c r="J162" s="9"/>
      <c r="K162" s="9"/>
    </row>
    <row r="163" spans="2:11" ht="12.75">
      <c r="B163" s="213" t="str">
        <f>B4</f>
        <v>For the Fiscal Year Ended June 30, 2019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5.5">
      <c r="B164" s="119" t="s">
        <v>26</v>
      </c>
      <c r="C164" s="158" t="s">
        <v>346</v>
      </c>
      <c r="D164" s="159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659</v>
      </c>
      <c r="C165" s="332"/>
      <c r="D165" s="72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38</v>
      </c>
      <c r="C166" s="331">
        <v>3199</v>
      </c>
      <c r="D166" s="39"/>
      <c r="E166" s="9"/>
      <c r="F166" s="9"/>
      <c r="G166" s="9"/>
      <c r="H166" s="9"/>
      <c r="I166" s="9"/>
      <c r="J166" s="9"/>
      <c r="K166" s="9"/>
    </row>
    <row r="167" spans="2:11" ht="12.75">
      <c r="B167" s="53" t="s">
        <v>151</v>
      </c>
      <c r="C167" s="54"/>
      <c r="D167" s="72"/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235</v>
      </c>
      <c r="C168" s="17">
        <v>3261</v>
      </c>
      <c r="D168" s="39">
        <v>2841159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236</v>
      </c>
      <c r="C169" s="17">
        <v>3262</v>
      </c>
      <c r="D169" s="39">
        <v>939562.72</v>
      </c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375</v>
      </c>
      <c r="C170" s="17">
        <v>3263</v>
      </c>
      <c r="D170" s="39">
        <v>36804.04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237</v>
      </c>
      <c r="C171" s="17">
        <v>3264</v>
      </c>
      <c r="D171" s="39"/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561</v>
      </c>
      <c r="C172" s="17">
        <v>3265</v>
      </c>
      <c r="D172" s="39">
        <v>325496.32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238</v>
      </c>
      <c r="C173" s="17">
        <v>3266</v>
      </c>
      <c r="D173" s="39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311</v>
      </c>
      <c r="C174" s="17">
        <v>3267</v>
      </c>
      <c r="D174" s="39">
        <v>62296.08</v>
      </c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310</v>
      </c>
      <c r="C175" s="17">
        <v>3268</v>
      </c>
      <c r="D175" s="39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282</v>
      </c>
      <c r="C176" s="17">
        <v>3269</v>
      </c>
      <c r="D176" s="39"/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169</v>
      </c>
      <c r="C177" s="17">
        <v>3280</v>
      </c>
      <c r="D177" s="39"/>
      <c r="E177" s="9"/>
      <c r="F177" s="9"/>
      <c r="G177" s="9"/>
      <c r="H177" s="9"/>
      <c r="I177" s="9"/>
      <c r="J177" s="9"/>
      <c r="K177" s="9"/>
    </row>
    <row r="178" spans="2:11" ht="18.75" customHeight="1">
      <c r="B178" s="20" t="s">
        <v>79</v>
      </c>
      <c r="C178" s="17">
        <v>3299</v>
      </c>
      <c r="D178" s="39">
        <v>50220.66</v>
      </c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170</v>
      </c>
      <c r="C179" s="19">
        <v>3200</v>
      </c>
      <c r="D179" s="98">
        <f>ROUND(SUM(D168:D178),2)</f>
        <v>4255538.82</v>
      </c>
      <c r="E179" s="55"/>
      <c r="F179" s="9"/>
      <c r="G179" s="9"/>
      <c r="H179" s="9"/>
      <c r="I179" s="9"/>
      <c r="J179" s="9"/>
      <c r="K179" s="9"/>
    </row>
    <row r="180" spans="2:11" ht="12.75">
      <c r="B180" s="53" t="s">
        <v>4</v>
      </c>
      <c r="C180" s="54"/>
      <c r="D180" s="69"/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239</v>
      </c>
      <c r="C181" s="17">
        <v>3337</v>
      </c>
      <c r="D181" s="39">
        <v>21096</v>
      </c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240</v>
      </c>
      <c r="C182" s="17">
        <v>3338</v>
      </c>
      <c r="D182" s="39">
        <v>29025</v>
      </c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566</v>
      </c>
      <c r="C183" s="17">
        <v>3380</v>
      </c>
      <c r="D183" s="39"/>
      <c r="E183" s="9"/>
      <c r="F183" s="9"/>
      <c r="G183" s="9"/>
      <c r="H183" s="9"/>
      <c r="I183" s="9"/>
      <c r="J183" s="9"/>
      <c r="K183" s="9"/>
    </row>
    <row r="184" spans="2:11" ht="18.75" customHeight="1">
      <c r="B184" s="20" t="s">
        <v>241</v>
      </c>
      <c r="C184" s="17">
        <v>3399</v>
      </c>
      <c r="D184" s="39"/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182</v>
      </c>
      <c r="C185" s="19">
        <v>3300</v>
      </c>
      <c r="D185" s="98">
        <f>ROUND(SUM(D181:D184),2)</f>
        <v>50121</v>
      </c>
      <c r="E185" s="55"/>
      <c r="F185" s="9"/>
      <c r="G185" s="9"/>
      <c r="H185" s="9"/>
      <c r="I185" s="9"/>
      <c r="J185" s="9"/>
      <c r="K185" s="9"/>
    </row>
    <row r="186" spans="2:11" ht="12.75">
      <c r="B186" s="53" t="s">
        <v>5</v>
      </c>
      <c r="C186" s="54"/>
      <c r="D186" s="6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31</v>
      </c>
      <c r="C187" s="17">
        <v>3431</v>
      </c>
      <c r="D187" s="39">
        <v>8045.21</v>
      </c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81</v>
      </c>
      <c r="C188" s="17">
        <v>3432</v>
      </c>
      <c r="D188" s="39"/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129</v>
      </c>
      <c r="C189" s="17">
        <v>3433</v>
      </c>
      <c r="D189" s="39"/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430</v>
      </c>
      <c r="C190" s="17">
        <v>3440</v>
      </c>
      <c r="D190" s="39"/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242</v>
      </c>
      <c r="C191" s="17">
        <v>3451</v>
      </c>
      <c r="D191" s="39">
        <v>137842.89</v>
      </c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243</v>
      </c>
      <c r="C192" s="17">
        <v>3452</v>
      </c>
      <c r="D192" s="39"/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244</v>
      </c>
      <c r="C193" s="17">
        <v>3453</v>
      </c>
      <c r="D193" s="39"/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610</v>
      </c>
      <c r="C194" s="17">
        <v>3454</v>
      </c>
      <c r="D194" s="39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245</v>
      </c>
      <c r="C195" s="17">
        <v>3455</v>
      </c>
      <c r="D195" s="39"/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246</v>
      </c>
      <c r="C196" s="17">
        <v>3456</v>
      </c>
      <c r="D196" s="39"/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146</v>
      </c>
      <c r="C197" s="17">
        <v>3495</v>
      </c>
      <c r="D197" s="39">
        <v>18417.18</v>
      </c>
      <c r="E197" s="9"/>
      <c r="F197" s="9"/>
      <c r="G197" s="9"/>
      <c r="H197" s="9"/>
      <c r="I197" s="9"/>
      <c r="J197" s="9"/>
      <c r="K197" s="9"/>
    </row>
    <row r="198" spans="2:11" ht="18.75" customHeight="1">
      <c r="B198" s="20" t="s">
        <v>199</v>
      </c>
      <c r="C198" s="17">
        <v>3497</v>
      </c>
      <c r="D198" s="22"/>
      <c r="E198" s="9"/>
      <c r="F198" s="9"/>
      <c r="G198" s="9"/>
      <c r="H198" s="9"/>
      <c r="I198" s="9"/>
      <c r="J198" s="9"/>
      <c r="K198" s="9"/>
    </row>
    <row r="199" spans="2:11" ht="18.75" customHeight="1">
      <c r="B199" s="20" t="s">
        <v>201</v>
      </c>
      <c r="C199" s="19">
        <v>3400</v>
      </c>
      <c r="D199" s="98">
        <f>ROUND(SUM(D187:D198),2)</f>
        <v>164305.28</v>
      </c>
      <c r="E199" s="55"/>
      <c r="F199" s="9"/>
      <c r="G199" s="9"/>
      <c r="H199" s="9"/>
      <c r="I199" s="9"/>
      <c r="J199" s="9"/>
      <c r="K199" s="9"/>
    </row>
    <row r="200" spans="2:11" ht="18.75" customHeight="1">
      <c r="B200" s="18" t="s">
        <v>202</v>
      </c>
      <c r="C200" s="19">
        <v>3000</v>
      </c>
      <c r="D200" s="102">
        <f>ROUND(D166+D179+D185+D199,2)</f>
        <v>4469965.1</v>
      </c>
      <c r="E200" s="55"/>
      <c r="F200" s="9"/>
      <c r="G200" s="9"/>
      <c r="H200" s="9"/>
      <c r="I200" s="9"/>
      <c r="J200" s="9"/>
      <c r="K200" s="9"/>
    </row>
    <row r="201" spans="2:11" ht="12.75">
      <c r="B201" s="4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49" t="s">
        <v>21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1" t="s">
        <v>74</v>
      </c>
      <c r="B205" s="90" t="str">
        <f>$B$1</f>
        <v>DISTRICT SCHOOL BOARD OF OKEECHOBEE COUNTY</v>
      </c>
      <c r="C205" s="9"/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418</v>
      </c>
      <c r="C206" s="9"/>
      <c r="E206" s="9"/>
      <c r="F206" s="9"/>
      <c r="G206" s="9"/>
      <c r="H206" s="9"/>
      <c r="I206" s="9"/>
      <c r="J206" s="9"/>
      <c r="K206" s="9"/>
    </row>
    <row r="207" spans="2:11" ht="12.75">
      <c r="B207" s="43" t="s">
        <v>19</v>
      </c>
      <c r="C207" s="9"/>
      <c r="D207" s="57" t="s">
        <v>132</v>
      </c>
      <c r="E207" s="9"/>
      <c r="F207" s="9"/>
      <c r="G207" s="9"/>
      <c r="H207" s="9"/>
      <c r="I207" s="9"/>
      <c r="J207" s="9"/>
      <c r="K207" s="9"/>
    </row>
    <row r="208" spans="2:11" ht="12.75">
      <c r="B208" s="43" t="s">
        <v>307</v>
      </c>
      <c r="C208" s="9"/>
      <c r="D208" s="42" t="s">
        <v>580</v>
      </c>
      <c r="E208" s="9"/>
      <c r="F208" s="9"/>
      <c r="G208" s="9"/>
      <c r="H208" s="9"/>
      <c r="I208" s="9"/>
      <c r="J208" s="9"/>
      <c r="K208" s="9"/>
    </row>
    <row r="209" spans="2:11" ht="12.75">
      <c r="B209" s="213" t="str">
        <f>B4</f>
        <v>For the Fiscal Year Ended June 30, 2019</v>
      </c>
      <c r="C209" s="9"/>
      <c r="D209" s="52" t="s">
        <v>20</v>
      </c>
      <c r="E209" s="9"/>
      <c r="F209" s="9"/>
      <c r="G209" s="9"/>
      <c r="H209" s="9"/>
      <c r="I209" s="9"/>
      <c r="J209" s="9"/>
      <c r="K209" s="9"/>
    </row>
    <row r="210" spans="2:11" ht="25.5">
      <c r="B210" s="119" t="s">
        <v>147</v>
      </c>
      <c r="C210" s="158" t="s">
        <v>346</v>
      </c>
      <c r="D210" s="160"/>
      <c r="E210" s="9"/>
      <c r="F210" s="9"/>
      <c r="G210" s="9"/>
      <c r="H210" s="9"/>
      <c r="I210" s="9"/>
      <c r="J210" s="9"/>
      <c r="K210" s="9"/>
    </row>
    <row r="211" spans="2:11" ht="18.75" customHeight="1">
      <c r="B211" s="16" t="s">
        <v>8</v>
      </c>
      <c r="C211" s="17">
        <v>100</v>
      </c>
      <c r="D211" s="39">
        <v>1100146.37</v>
      </c>
      <c r="E211" s="9"/>
      <c r="F211" s="9"/>
      <c r="G211" s="9"/>
      <c r="H211" s="9"/>
      <c r="I211" s="9"/>
      <c r="J211" s="9"/>
      <c r="K211" s="9"/>
    </row>
    <row r="212" spans="2:11" ht="18.75" customHeight="1">
      <c r="B212" s="16" t="s">
        <v>55</v>
      </c>
      <c r="C212" s="17">
        <v>200</v>
      </c>
      <c r="D212" s="39">
        <v>540874.23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56</v>
      </c>
      <c r="C213" s="17">
        <v>300</v>
      </c>
      <c r="D213" s="39">
        <v>101925.65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57</v>
      </c>
      <c r="C214" s="17">
        <v>400</v>
      </c>
      <c r="D214" s="39">
        <v>740.92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58</v>
      </c>
      <c r="C215" s="17">
        <v>500</v>
      </c>
      <c r="D215" s="39">
        <v>1809336.62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247</v>
      </c>
      <c r="C216" s="17">
        <v>600</v>
      </c>
      <c r="D216" s="39">
        <v>2086.98</v>
      </c>
      <c r="E216" s="9"/>
      <c r="F216" s="55"/>
      <c r="G216" s="9"/>
      <c r="H216" s="9"/>
      <c r="I216" s="9"/>
      <c r="J216" s="9"/>
      <c r="K216" s="9"/>
    </row>
    <row r="217" spans="2:11" ht="18.75" customHeight="1">
      <c r="B217" s="16" t="s">
        <v>7</v>
      </c>
      <c r="C217" s="17">
        <v>700</v>
      </c>
      <c r="D217" s="39">
        <v>134471.91</v>
      </c>
      <c r="E217" s="9"/>
      <c r="F217" s="55"/>
      <c r="G217" s="9"/>
      <c r="H217" s="9"/>
      <c r="I217" s="9"/>
      <c r="J217" s="9"/>
      <c r="K217" s="9"/>
    </row>
    <row r="218" spans="2:11" ht="18.75" customHeight="1">
      <c r="B218" s="16" t="s">
        <v>248</v>
      </c>
      <c r="C218" s="17">
        <v>600</v>
      </c>
      <c r="D218" s="39">
        <v>54262.66</v>
      </c>
      <c r="E218" s="56">
        <v>9300</v>
      </c>
      <c r="F218" s="161" t="s">
        <v>260</v>
      </c>
      <c r="G218" s="9"/>
      <c r="H218" s="9"/>
      <c r="I218" s="9"/>
      <c r="J218" s="9"/>
      <c r="K218" s="9"/>
    </row>
    <row r="219" spans="2:11" ht="18.75" customHeight="1">
      <c r="B219" s="18" t="s">
        <v>220</v>
      </c>
      <c r="C219" s="19"/>
      <c r="D219" s="102">
        <f>ROUND(SUM(D211:D218),2)</f>
        <v>3743845.34</v>
      </c>
      <c r="E219" s="9"/>
      <c r="F219" s="9"/>
      <c r="G219" s="9"/>
      <c r="H219" s="9"/>
      <c r="I219" s="9"/>
      <c r="J219" s="9"/>
      <c r="K219" s="9"/>
    </row>
    <row r="220" spans="2:11" ht="18.75" customHeight="1">
      <c r="B220" s="18" t="s">
        <v>14</v>
      </c>
      <c r="C220" s="19"/>
      <c r="D220" s="102">
        <f>ROUND(D200-D219,2)</f>
        <v>726119.76</v>
      </c>
      <c r="E220" s="9"/>
      <c r="F220" s="9"/>
      <c r="G220" s="9"/>
      <c r="H220" s="9"/>
      <c r="I220" s="9"/>
      <c r="J220" s="9"/>
      <c r="K220" s="9"/>
    </row>
    <row r="221" spans="2:11" ht="25.5">
      <c r="B221" s="121" t="s">
        <v>345</v>
      </c>
      <c r="C221" s="62"/>
      <c r="D221" s="102"/>
      <c r="E221" s="9"/>
      <c r="F221" s="55"/>
      <c r="G221" s="9"/>
      <c r="H221" s="9"/>
      <c r="I221" s="9"/>
      <c r="J221" s="9"/>
      <c r="K221" s="9"/>
    </row>
    <row r="222" spans="2:11" ht="18.75" customHeight="1">
      <c r="B222" s="16" t="s">
        <v>144</v>
      </c>
      <c r="C222" s="17">
        <v>3720</v>
      </c>
      <c r="D222" s="21"/>
      <c r="E222" s="9"/>
      <c r="F222" s="55"/>
      <c r="G222" s="9"/>
      <c r="H222" s="9"/>
      <c r="I222" s="9"/>
      <c r="J222" s="9"/>
      <c r="K222" s="9"/>
    </row>
    <row r="223" spans="2:11" ht="18.75" customHeight="1">
      <c r="B223" s="16" t="s">
        <v>313</v>
      </c>
      <c r="C223" s="17">
        <v>3730</v>
      </c>
      <c r="D223" s="21">
        <v>1416</v>
      </c>
      <c r="E223" s="9"/>
      <c r="F223" s="9"/>
      <c r="G223" s="9"/>
      <c r="H223" s="9"/>
      <c r="I223" s="9"/>
      <c r="J223" s="9"/>
      <c r="K223" s="9"/>
    </row>
    <row r="224" spans="2:11" ht="18.75" customHeight="1">
      <c r="B224" s="16" t="s">
        <v>16</v>
      </c>
      <c r="C224" s="17">
        <v>3740</v>
      </c>
      <c r="D224" s="21"/>
      <c r="E224" s="9"/>
      <c r="F224" s="9"/>
      <c r="G224" s="9"/>
      <c r="H224" s="9"/>
      <c r="I224" s="9"/>
      <c r="J224" s="9"/>
      <c r="K224" s="9"/>
    </row>
    <row r="225" spans="2:11" ht="12.75">
      <c r="B225" s="53" t="s">
        <v>17</v>
      </c>
      <c r="C225" s="54"/>
      <c r="D225" s="6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249</v>
      </c>
      <c r="C226" s="17">
        <v>3610</v>
      </c>
      <c r="D226" s="39">
        <v>3177.96</v>
      </c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221</v>
      </c>
      <c r="C227" s="17">
        <v>3620</v>
      </c>
      <c r="D227" s="39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222</v>
      </c>
      <c r="C228" s="17">
        <v>3630</v>
      </c>
      <c r="D228" s="39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250</v>
      </c>
      <c r="C229" s="17">
        <v>3650</v>
      </c>
      <c r="D229" s="22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224</v>
      </c>
      <c r="C230" s="17">
        <v>3660</v>
      </c>
      <c r="D230" s="22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225</v>
      </c>
      <c r="C231" s="17">
        <v>3670</v>
      </c>
      <c r="D231" s="21"/>
      <c r="E231" s="9"/>
      <c r="F231" s="55"/>
      <c r="G231" s="9"/>
      <c r="H231" s="9"/>
      <c r="I231" s="9"/>
      <c r="J231" s="9"/>
      <c r="K231" s="9"/>
    </row>
    <row r="232" spans="2:11" ht="18.75" customHeight="1">
      <c r="B232" s="20" t="s">
        <v>226</v>
      </c>
      <c r="C232" s="17">
        <v>3690</v>
      </c>
      <c r="D232" s="21"/>
      <c r="E232" s="9"/>
      <c r="F232" s="55"/>
      <c r="G232" s="9"/>
      <c r="H232" s="9"/>
      <c r="I232" s="9"/>
      <c r="J232" s="9"/>
      <c r="K232" s="9"/>
    </row>
    <row r="233" spans="2:11" ht="18.75" customHeight="1">
      <c r="B233" s="20" t="s">
        <v>227</v>
      </c>
      <c r="C233" s="19">
        <v>3600</v>
      </c>
      <c r="D233" s="102">
        <f>ROUND(SUM(D226:D232),2)</f>
        <v>3177.96</v>
      </c>
      <c r="E233" s="9"/>
      <c r="F233" s="55"/>
      <c r="G233" s="9"/>
      <c r="H233" s="9"/>
      <c r="I233" s="9"/>
      <c r="J233" s="9"/>
      <c r="K233" s="9"/>
    </row>
    <row r="234" spans="2:11" ht="12.75">
      <c r="B234" s="53" t="s">
        <v>18</v>
      </c>
      <c r="C234" s="54"/>
      <c r="D234" s="69"/>
      <c r="E234" s="9"/>
      <c r="F234" s="9"/>
      <c r="G234" s="9"/>
      <c r="H234" s="9"/>
      <c r="I234" s="9"/>
      <c r="J234" s="9"/>
      <c r="K234" s="9"/>
    </row>
    <row r="235" spans="2:11" ht="18.75" customHeight="1">
      <c r="B235" s="20" t="s">
        <v>251</v>
      </c>
      <c r="C235" s="17">
        <v>910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228</v>
      </c>
      <c r="C236" s="17">
        <v>920</v>
      </c>
      <c r="D236" s="39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229</v>
      </c>
      <c r="C237" s="17">
        <v>930</v>
      </c>
      <c r="D237" s="39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250</v>
      </c>
      <c r="C238" s="17">
        <v>950</v>
      </c>
      <c r="D238" s="22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231</v>
      </c>
      <c r="C239" s="17">
        <v>960</v>
      </c>
      <c r="D239" s="21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232</v>
      </c>
      <c r="C240" s="17">
        <v>970</v>
      </c>
      <c r="D240" s="21"/>
      <c r="E240" s="9"/>
      <c r="F240" s="55"/>
      <c r="G240" s="9"/>
      <c r="H240" s="9"/>
      <c r="I240" s="9"/>
      <c r="J240" s="9"/>
      <c r="K240" s="9"/>
    </row>
    <row r="241" spans="2:11" ht="18.75" customHeight="1">
      <c r="B241" s="20" t="s">
        <v>233</v>
      </c>
      <c r="C241" s="17">
        <v>990</v>
      </c>
      <c r="D241" s="22"/>
      <c r="E241" s="9"/>
      <c r="F241" s="55"/>
      <c r="G241" s="9"/>
      <c r="H241" s="9"/>
      <c r="I241" s="9"/>
      <c r="J241" s="9"/>
      <c r="K241" s="9"/>
    </row>
    <row r="242" spans="2:11" ht="18.75" customHeight="1">
      <c r="B242" s="20" t="s">
        <v>234</v>
      </c>
      <c r="C242" s="19">
        <v>9700</v>
      </c>
      <c r="D242" s="102">
        <f>ROUND(SUM(D235:D241),2)</f>
        <v>0</v>
      </c>
      <c r="E242" s="9"/>
      <c r="F242" s="55"/>
      <c r="G242" s="9"/>
      <c r="H242" s="9"/>
      <c r="I242" s="9"/>
      <c r="J242" s="9"/>
      <c r="K242" s="9"/>
    </row>
    <row r="243" spans="2:11" ht="18.75" customHeight="1">
      <c r="B243" s="18" t="s">
        <v>126</v>
      </c>
      <c r="C243" s="19"/>
      <c r="D243" s="102">
        <f>ROUND(SUM(D222:D224)+D233+D242,2)</f>
        <v>4593.96</v>
      </c>
      <c r="E243" s="9"/>
      <c r="F243" s="9"/>
      <c r="G243" s="9"/>
      <c r="H243" s="9"/>
      <c r="I243" s="9"/>
      <c r="J243" s="9"/>
      <c r="K243" s="9"/>
    </row>
    <row r="244" spans="2:11" ht="18.75" customHeight="1">
      <c r="B244" s="18" t="s">
        <v>76</v>
      </c>
      <c r="C244" s="19"/>
      <c r="D244" s="102">
        <f>ROUND(D220+D243,2)</f>
        <v>730713.72</v>
      </c>
      <c r="E244" s="9"/>
      <c r="F244" s="9"/>
      <c r="G244" s="9"/>
      <c r="H244" s="9"/>
      <c r="I244" s="9"/>
      <c r="J244" s="9"/>
      <c r="K244" s="9"/>
    </row>
    <row r="245" spans="2:11" ht="18.75" customHeight="1">
      <c r="B245" s="26" t="str">
        <f>B146</f>
        <v>Fund Balance, July 1, 2018</v>
      </c>
      <c r="C245" s="31">
        <v>2800</v>
      </c>
      <c r="D245" s="21">
        <v>146343.01</v>
      </c>
      <c r="E245" s="9"/>
      <c r="F245" s="55"/>
      <c r="G245" s="9"/>
      <c r="H245" s="9"/>
      <c r="I245" s="9"/>
      <c r="J245" s="9"/>
      <c r="K245" s="9"/>
    </row>
    <row r="246" spans="2:11" ht="18.75" customHeight="1">
      <c r="B246" s="26" t="s">
        <v>22</v>
      </c>
      <c r="C246" s="31">
        <v>2891</v>
      </c>
      <c r="D246" s="21"/>
      <c r="E246" s="9"/>
      <c r="F246" s="55"/>
      <c r="G246" s="9"/>
      <c r="H246" s="9"/>
      <c r="I246" s="9"/>
      <c r="J246" s="9"/>
      <c r="K246" s="9"/>
    </row>
    <row r="247" spans="2:11" ht="12.75">
      <c r="B247" s="115" t="s">
        <v>287</v>
      </c>
      <c r="C247" s="116"/>
      <c r="D247" s="76"/>
      <c r="E247" s="9"/>
      <c r="F247" s="55"/>
      <c r="G247" s="9"/>
      <c r="H247" s="9"/>
      <c r="I247" s="9"/>
      <c r="J247" s="9"/>
      <c r="K247" s="9"/>
    </row>
    <row r="248" spans="2:11" ht="18.75" customHeight="1">
      <c r="B248" s="14" t="s">
        <v>288</v>
      </c>
      <c r="C248" s="64">
        <v>2710</v>
      </c>
      <c r="D248" s="21">
        <v>24638.31</v>
      </c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289</v>
      </c>
      <c r="C249" s="31">
        <v>2720</v>
      </c>
      <c r="D249" s="39">
        <v>852418.42</v>
      </c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290</v>
      </c>
      <c r="C250" s="31">
        <v>2730</v>
      </c>
      <c r="D250" s="39"/>
      <c r="E250" s="9"/>
      <c r="F250" s="55"/>
      <c r="G250" s="9"/>
      <c r="H250" s="9"/>
      <c r="I250" s="9"/>
      <c r="J250" s="9"/>
      <c r="K250" s="9"/>
    </row>
    <row r="251" spans="2:11" ht="18.75" customHeight="1">
      <c r="B251" s="3" t="s">
        <v>291</v>
      </c>
      <c r="C251" s="31">
        <v>2740</v>
      </c>
      <c r="D251" s="39"/>
      <c r="E251" s="9"/>
      <c r="F251" s="55"/>
      <c r="G251" s="9"/>
      <c r="H251" s="9"/>
      <c r="I251" s="9"/>
      <c r="J251" s="9"/>
      <c r="K251" s="9"/>
    </row>
    <row r="252" spans="2:11" ht="18.75" customHeight="1">
      <c r="B252" s="3" t="s">
        <v>292</v>
      </c>
      <c r="C252" s="31">
        <v>2750</v>
      </c>
      <c r="D252" s="22"/>
      <c r="E252" s="9"/>
      <c r="F252" s="55"/>
      <c r="G252" s="9"/>
      <c r="H252" s="9"/>
      <c r="I252" s="9"/>
      <c r="J252" s="9"/>
      <c r="K252" s="9"/>
    </row>
    <row r="253" spans="2:11" ht="18.75" customHeight="1">
      <c r="B253" s="34" t="str">
        <f>B154</f>
        <v>Total Fund Balances, June 30, 2019</v>
      </c>
      <c r="C253" s="84">
        <v>2700</v>
      </c>
      <c r="D253" s="103">
        <f>ROUND(SUM(D248:D252),2)</f>
        <v>877056.73</v>
      </c>
      <c r="E253" s="9"/>
      <c r="F253" s="55"/>
      <c r="G253" s="9"/>
      <c r="H253" s="9"/>
      <c r="I253" s="9"/>
      <c r="J253" s="9"/>
      <c r="K253" s="9"/>
    </row>
    <row r="254" spans="2:11" ht="12.75">
      <c r="B254" s="9"/>
      <c r="C254" s="9"/>
      <c r="D254" s="104"/>
      <c r="E254" s="9"/>
      <c r="F254" s="55"/>
      <c r="G254" s="9"/>
      <c r="H254" s="9"/>
      <c r="I254" s="9"/>
      <c r="J254" s="9"/>
      <c r="K254" s="9"/>
    </row>
    <row r="255" spans="2:11" ht="12.75">
      <c r="B255" s="49" t="s">
        <v>23</v>
      </c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1" t="s">
        <v>75</v>
      </c>
      <c r="B258" s="90" t="str">
        <f>$B$1</f>
        <v>DISTRICT SCHOOL BOARD OF OKEECHOBEE COUNTY</v>
      </c>
      <c r="C258" s="9"/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417</v>
      </c>
      <c r="C259" s="9"/>
      <c r="E259" s="9"/>
      <c r="F259" s="9"/>
      <c r="G259" s="9"/>
      <c r="H259" s="9"/>
      <c r="I259" s="9"/>
      <c r="J259" s="9"/>
      <c r="K259" s="9"/>
    </row>
    <row r="260" spans="2:11" ht="12.75">
      <c r="B260" s="43" t="s">
        <v>19</v>
      </c>
      <c r="C260" s="9"/>
      <c r="D260" s="42" t="s">
        <v>133</v>
      </c>
      <c r="E260" s="9"/>
      <c r="F260" s="9"/>
      <c r="G260" s="9"/>
      <c r="H260" s="9"/>
      <c r="I260" s="9"/>
      <c r="J260" s="9"/>
      <c r="K260" s="9"/>
    </row>
    <row r="261" spans="2:11" ht="12.75">
      <c r="B261" s="43" t="s">
        <v>306</v>
      </c>
      <c r="C261" s="9"/>
      <c r="D261" s="42" t="s">
        <v>581</v>
      </c>
      <c r="E261" s="9"/>
      <c r="F261" s="9"/>
      <c r="G261" s="9"/>
      <c r="H261" s="9"/>
      <c r="I261" s="9"/>
      <c r="J261" s="9"/>
      <c r="K261" s="9"/>
    </row>
    <row r="262" spans="2:11" ht="12.75">
      <c r="B262" s="213" t="str">
        <f>B4</f>
        <v>For the Fiscal Year Ended June 30, 2019</v>
      </c>
      <c r="C262" s="9"/>
      <c r="D262" s="52" t="s">
        <v>24</v>
      </c>
      <c r="E262" s="9"/>
      <c r="F262" s="56"/>
      <c r="G262" s="9"/>
      <c r="H262" s="9"/>
      <c r="I262" s="9"/>
      <c r="J262" s="9"/>
      <c r="K262" s="9"/>
    </row>
    <row r="263" spans="2:11" ht="25.5">
      <c r="B263" s="119" t="s">
        <v>2</v>
      </c>
      <c r="C263" s="158" t="s">
        <v>346</v>
      </c>
      <c r="D263" s="160"/>
      <c r="E263" s="9"/>
      <c r="F263" s="9"/>
      <c r="G263" s="9"/>
      <c r="H263" s="9"/>
      <c r="I263" s="9"/>
      <c r="J263" s="9"/>
      <c r="K263" s="9"/>
    </row>
    <row r="264" spans="2:11" ht="12.75">
      <c r="B264" s="53" t="s">
        <v>3</v>
      </c>
      <c r="C264" s="162"/>
      <c r="D264" s="72"/>
      <c r="E264" s="9"/>
      <c r="F264" s="9"/>
      <c r="G264" s="9"/>
      <c r="H264" s="9"/>
      <c r="I264" s="9"/>
      <c r="J264" s="9"/>
      <c r="K264" s="9"/>
    </row>
    <row r="265" spans="2:11" ht="18.75" customHeight="1">
      <c r="B265" s="244" t="s">
        <v>539</v>
      </c>
      <c r="C265" s="203">
        <v>3130</v>
      </c>
      <c r="D265" s="21"/>
      <c r="E265" s="9"/>
      <c r="F265" s="9"/>
      <c r="G265" s="9"/>
      <c r="H265" s="9"/>
      <c r="I265" s="9"/>
      <c r="J265" s="9"/>
      <c r="K265" s="9"/>
    </row>
    <row r="266" spans="2:11" ht="18.75" customHeight="1">
      <c r="B266" s="28" t="s">
        <v>540</v>
      </c>
      <c r="C266" s="62">
        <v>3170</v>
      </c>
      <c r="D266" s="21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252</v>
      </c>
      <c r="C267" s="17">
        <v>3180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165</v>
      </c>
      <c r="C268" s="17">
        <v>3191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500</v>
      </c>
      <c r="C269" s="17">
        <v>3192</v>
      </c>
      <c r="D269" s="39"/>
      <c r="E269" s="9"/>
      <c r="F269" s="9"/>
      <c r="G269" s="9"/>
      <c r="H269" s="9"/>
      <c r="I269" s="9"/>
      <c r="J269" s="9"/>
      <c r="K269" s="9"/>
    </row>
    <row r="270" spans="2:11" ht="18.75" customHeight="1">
      <c r="B270" s="20" t="s">
        <v>38</v>
      </c>
      <c r="C270" s="17">
        <v>3199</v>
      </c>
      <c r="D270" s="39">
        <v>681.76</v>
      </c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166</v>
      </c>
      <c r="C271" s="19">
        <v>3100</v>
      </c>
      <c r="D271" s="102">
        <f>ROUND(SUM(D265:D270),2)</f>
        <v>681.76</v>
      </c>
      <c r="E271" s="9"/>
      <c r="F271" s="9"/>
      <c r="G271" s="9"/>
      <c r="H271" s="9"/>
      <c r="I271" s="9"/>
      <c r="J271" s="9"/>
      <c r="K271" s="9"/>
    </row>
    <row r="272" spans="2:11" ht="12.75">
      <c r="B272" s="53" t="s">
        <v>151</v>
      </c>
      <c r="C272" s="54"/>
      <c r="D272" s="69"/>
      <c r="E272" s="9"/>
      <c r="F272" s="9"/>
      <c r="G272" s="9"/>
      <c r="H272" s="9"/>
      <c r="I272" s="9"/>
      <c r="J272" s="9"/>
      <c r="K272" s="9"/>
    </row>
    <row r="273" spans="2:11" ht="18.75" customHeight="1">
      <c r="B273" s="20" t="s">
        <v>541</v>
      </c>
      <c r="C273" s="17">
        <v>3201</v>
      </c>
      <c r="D273" s="39">
        <v>207227.21</v>
      </c>
      <c r="E273" s="55"/>
      <c r="F273" s="9"/>
      <c r="G273" s="9"/>
      <c r="H273" s="9"/>
      <c r="I273" s="9"/>
      <c r="J273" s="9"/>
      <c r="K273" s="9"/>
    </row>
    <row r="274" spans="2:11" ht="18.75" customHeight="1">
      <c r="B274" s="28" t="s">
        <v>167</v>
      </c>
      <c r="C274" s="62">
        <v>3202</v>
      </c>
      <c r="D274" s="22"/>
      <c r="E274" s="55"/>
      <c r="F274" s="9"/>
      <c r="G274" s="9"/>
      <c r="H274" s="9"/>
      <c r="I274" s="9"/>
      <c r="J274" s="9"/>
      <c r="K274" s="9"/>
    </row>
    <row r="275" spans="2:11" ht="18.75" customHeight="1">
      <c r="B275" s="28" t="s">
        <v>285</v>
      </c>
      <c r="C275" s="62">
        <v>3230</v>
      </c>
      <c r="D275" s="22">
        <v>1742732.85</v>
      </c>
      <c r="E275" s="9"/>
      <c r="F275" s="9"/>
      <c r="G275" s="9"/>
      <c r="H275" s="9"/>
      <c r="I275" s="9"/>
      <c r="J275" s="9"/>
      <c r="K275" s="9"/>
    </row>
    <row r="276" spans="2:11" ht="12.75">
      <c r="B276" s="246" t="s">
        <v>607</v>
      </c>
      <c r="C276" s="167"/>
      <c r="D276" s="76"/>
      <c r="E276" s="55"/>
      <c r="F276" s="9"/>
      <c r="G276" s="9"/>
      <c r="H276" s="9"/>
      <c r="I276" s="9"/>
      <c r="J276" s="9"/>
      <c r="K276" s="9"/>
    </row>
    <row r="277" spans="2:11" ht="18.75" customHeight="1">
      <c r="B277" s="202" t="s">
        <v>253</v>
      </c>
      <c r="C277" s="82">
        <v>3221</v>
      </c>
      <c r="D277" s="21"/>
      <c r="E277" s="55"/>
      <c r="F277" s="9"/>
      <c r="G277" s="9"/>
      <c r="H277" s="9"/>
      <c r="I277" s="9"/>
      <c r="J277" s="9"/>
      <c r="K277" s="9"/>
    </row>
    <row r="278" spans="2:11" ht="18.75" customHeight="1">
      <c r="B278" s="202" t="s">
        <v>542</v>
      </c>
      <c r="C278" s="17">
        <v>3222</v>
      </c>
      <c r="D278" s="39"/>
      <c r="E278" s="55"/>
      <c r="F278" s="9"/>
      <c r="G278" s="9"/>
      <c r="H278" s="9"/>
      <c r="I278" s="9"/>
      <c r="J278" s="9"/>
      <c r="K278" s="9"/>
    </row>
    <row r="279" spans="2:11" ht="18.75" customHeight="1">
      <c r="B279" s="202" t="s">
        <v>543</v>
      </c>
      <c r="C279" s="17">
        <v>3223</v>
      </c>
      <c r="D279" s="39"/>
      <c r="E279" s="55"/>
      <c r="F279" s="9"/>
      <c r="G279" s="9"/>
      <c r="H279" s="9"/>
      <c r="I279" s="9"/>
      <c r="J279" s="9"/>
      <c r="K279" s="9"/>
    </row>
    <row r="280" spans="2:11" ht="18.75" customHeight="1">
      <c r="B280" s="245" t="s">
        <v>544</v>
      </c>
      <c r="C280" s="54">
        <v>3224</v>
      </c>
      <c r="D280" s="81"/>
      <c r="E280" s="9"/>
      <c r="F280" s="9"/>
      <c r="G280" s="9"/>
      <c r="H280" s="9"/>
      <c r="I280" s="9"/>
      <c r="J280" s="9"/>
      <c r="K280" s="9"/>
    </row>
    <row r="281" spans="2:11" ht="12.75">
      <c r="B281" s="246" t="s">
        <v>658</v>
      </c>
      <c r="C281" s="167"/>
      <c r="D281" s="76"/>
      <c r="E281" s="9"/>
      <c r="F281" s="9"/>
      <c r="G281" s="9"/>
      <c r="H281" s="9"/>
      <c r="I281" s="9"/>
      <c r="J281" s="9"/>
      <c r="K281" s="9"/>
    </row>
    <row r="282" spans="2:11" ht="18.75" customHeight="1">
      <c r="B282" s="202" t="s">
        <v>547</v>
      </c>
      <c r="C282" s="17">
        <v>3240</v>
      </c>
      <c r="D282" s="39">
        <v>3382874.62</v>
      </c>
      <c r="E282" s="9"/>
      <c r="F282" s="9"/>
      <c r="G282" s="9"/>
      <c r="H282" s="9"/>
      <c r="I282" s="9"/>
      <c r="J282" s="9"/>
      <c r="K282" s="9"/>
    </row>
    <row r="283" spans="2:11" ht="18.75" customHeight="1">
      <c r="B283" s="202" t="s">
        <v>545</v>
      </c>
      <c r="C283" s="82">
        <v>3225</v>
      </c>
      <c r="D283" s="21">
        <v>285708.9</v>
      </c>
      <c r="E283" s="9"/>
      <c r="F283" s="9"/>
      <c r="G283" s="9"/>
      <c r="H283" s="9"/>
      <c r="I283" s="9"/>
      <c r="J283" s="9"/>
      <c r="K283" s="9"/>
    </row>
    <row r="284" spans="2:11" ht="18.75" customHeight="1">
      <c r="B284" s="202" t="s">
        <v>546</v>
      </c>
      <c r="C284" s="17">
        <v>3226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202" t="s">
        <v>548</v>
      </c>
      <c r="C285" s="17">
        <v>3241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2" t="s">
        <v>549</v>
      </c>
      <c r="C286" s="17">
        <v>3242</v>
      </c>
      <c r="D286" s="39"/>
      <c r="E286" s="9"/>
      <c r="F286" s="9"/>
      <c r="G286" s="9"/>
      <c r="H286" s="9"/>
      <c r="I286" s="9"/>
      <c r="J286" s="9"/>
      <c r="K286" s="9"/>
    </row>
    <row r="287" spans="2:11" ht="18.75" customHeight="1">
      <c r="B287" s="3" t="s">
        <v>169</v>
      </c>
      <c r="C287" s="11">
        <v>3280</v>
      </c>
      <c r="D287" s="39"/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254</v>
      </c>
      <c r="C288" s="17">
        <v>3293</v>
      </c>
      <c r="D288" s="39"/>
      <c r="E288" s="9"/>
      <c r="F288" s="9"/>
      <c r="G288" s="9"/>
      <c r="H288" s="9"/>
      <c r="I288" s="9"/>
      <c r="J288" s="9"/>
      <c r="K288" s="9"/>
    </row>
    <row r="289" spans="2:11" ht="18.75" customHeight="1">
      <c r="B289" s="20" t="s">
        <v>79</v>
      </c>
      <c r="C289" s="17">
        <v>3299</v>
      </c>
      <c r="D289" s="22">
        <v>386815.94</v>
      </c>
      <c r="E289" s="9"/>
      <c r="F289" s="9"/>
      <c r="G289" s="9"/>
      <c r="H289" s="9"/>
      <c r="I289" s="9"/>
      <c r="J289" s="9"/>
      <c r="K289" s="9"/>
    </row>
    <row r="290" spans="2:11" ht="18.75" customHeight="1">
      <c r="B290" s="20" t="s">
        <v>170</v>
      </c>
      <c r="C290" s="19">
        <v>3200</v>
      </c>
      <c r="D290" s="102">
        <f>ROUND(SUM(D273:D289),2)</f>
        <v>6005359.52</v>
      </c>
      <c r="E290" s="9"/>
      <c r="F290" s="9"/>
      <c r="G290" s="9"/>
      <c r="H290" s="9"/>
      <c r="I290" s="9"/>
      <c r="J290" s="9"/>
      <c r="K290" s="9"/>
    </row>
    <row r="291" spans="2:11" ht="12.75">
      <c r="B291" s="53" t="s">
        <v>4</v>
      </c>
      <c r="C291" s="54"/>
      <c r="D291" s="69"/>
      <c r="E291" s="9"/>
      <c r="F291" s="9"/>
      <c r="G291" s="9"/>
      <c r="H291" s="9"/>
      <c r="I291" s="9"/>
      <c r="J291" s="9"/>
      <c r="K291" s="9"/>
    </row>
    <row r="292" spans="2:11" ht="18.75" customHeight="1">
      <c r="B292" s="244" t="s">
        <v>566</v>
      </c>
      <c r="C292" s="54">
        <v>3380</v>
      </c>
      <c r="D292" s="260"/>
      <c r="E292" s="9"/>
      <c r="F292" s="9"/>
      <c r="G292" s="9"/>
      <c r="H292" s="9"/>
      <c r="I292" s="9"/>
      <c r="J292" s="9"/>
      <c r="K292" s="9"/>
    </row>
    <row r="293" spans="2:11" ht="18.75" customHeight="1">
      <c r="B293" s="28" t="s">
        <v>241</v>
      </c>
      <c r="C293" s="62">
        <v>3399</v>
      </c>
      <c r="D293" s="22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182</v>
      </c>
      <c r="C294" s="19">
        <v>3300</v>
      </c>
      <c r="D294" s="102">
        <f>ROUND(SUM(D292:D293),2)</f>
        <v>0</v>
      </c>
      <c r="E294" s="9"/>
      <c r="F294" s="9"/>
      <c r="G294" s="9"/>
      <c r="H294" s="9"/>
      <c r="I294" s="9"/>
      <c r="J294" s="9"/>
      <c r="K294" s="9"/>
    </row>
    <row r="295" spans="2:11" ht="12.75">
      <c r="B295" s="53" t="s">
        <v>5</v>
      </c>
      <c r="C295" s="54"/>
      <c r="D295" s="69"/>
      <c r="E295" s="9"/>
      <c r="F295" s="9"/>
      <c r="G295" s="9"/>
      <c r="H295" s="9"/>
      <c r="I295" s="9"/>
      <c r="J295" s="9"/>
      <c r="K295" s="9"/>
    </row>
    <row r="296" spans="2:11" ht="18.75" customHeight="1">
      <c r="B296" s="20" t="s">
        <v>31</v>
      </c>
      <c r="C296" s="17">
        <v>3431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81</v>
      </c>
      <c r="C297" s="17">
        <v>3432</v>
      </c>
      <c r="D297" s="39"/>
      <c r="E297" s="55"/>
      <c r="F297" s="9"/>
      <c r="G297" s="9"/>
      <c r="H297" s="9"/>
      <c r="I297" s="9"/>
      <c r="J297" s="9"/>
      <c r="K297" s="9"/>
    </row>
    <row r="298" spans="2:11" ht="18.75" customHeight="1">
      <c r="B298" s="20" t="s">
        <v>129</v>
      </c>
      <c r="C298" s="17">
        <v>3433</v>
      </c>
      <c r="D298" s="39"/>
      <c r="E298" s="55"/>
      <c r="F298" s="9"/>
      <c r="G298" s="9"/>
      <c r="H298" s="9"/>
      <c r="I298" s="9"/>
      <c r="J298" s="9"/>
      <c r="K298" s="9"/>
    </row>
    <row r="299" spans="2:11" ht="18.75" customHeight="1">
      <c r="B299" s="20" t="s">
        <v>430</v>
      </c>
      <c r="C299" s="17">
        <v>3440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187</v>
      </c>
      <c r="C300" s="17">
        <v>3461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197</v>
      </c>
      <c r="C301" s="17">
        <v>3493</v>
      </c>
      <c r="D301" s="39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146</v>
      </c>
      <c r="C302" s="17">
        <v>3495</v>
      </c>
      <c r="D302" s="39"/>
      <c r="E302" s="9"/>
      <c r="F302" s="9"/>
      <c r="G302" s="9"/>
      <c r="H302" s="9"/>
      <c r="I302" s="9"/>
      <c r="J302" s="9"/>
      <c r="K302" s="9"/>
    </row>
    <row r="303" spans="2:11" ht="18.75" customHeight="1">
      <c r="B303" s="20" t="s">
        <v>199</v>
      </c>
      <c r="C303" s="17">
        <v>3497</v>
      </c>
      <c r="D303" s="22"/>
      <c r="E303" s="9"/>
      <c r="F303" s="9"/>
      <c r="G303" s="9"/>
      <c r="H303" s="9"/>
      <c r="I303" s="9"/>
      <c r="J303" s="9"/>
      <c r="K303" s="9"/>
    </row>
    <row r="304" spans="2:11" ht="18.75" customHeight="1">
      <c r="B304" s="20" t="s">
        <v>201</v>
      </c>
      <c r="C304" s="19">
        <v>3400</v>
      </c>
      <c r="D304" s="102">
        <f>ROUND(SUM(D296:D303),2)</f>
        <v>0</v>
      </c>
      <c r="E304" s="9"/>
      <c r="F304" s="9"/>
      <c r="G304" s="9"/>
      <c r="H304" s="9"/>
      <c r="I304" s="9"/>
      <c r="J304" s="9"/>
      <c r="K304" s="9"/>
    </row>
    <row r="305" spans="2:11" ht="18.75" customHeight="1">
      <c r="B305" s="18" t="s">
        <v>202</v>
      </c>
      <c r="C305" s="19">
        <v>3000</v>
      </c>
      <c r="D305" s="102">
        <f>ROUND(D271+D290+D294+D304,2)</f>
        <v>6006041.28</v>
      </c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55"/>
      <c r="F306" s="9"/>
      <c r="G306" s="9"/>
      <c r="H306" s="9"/>
      <c r="I306" s="9"/>
      <c r="J306" s="9"/>
      <c r="K306" s="9"/>
    </row>
    <row r="307" spans="2:11" ht="12.75">
      <c r="B307" s="49" t="s">
        <v>21</v>
      </c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9"/>
      <c r="C309" s="9"/>
      <c r="D309" s="6"/>
      <c r="E309" s="9"/>
      <c r="F309" s="9"/>
      <c r="G309" s="9"/>
      <c r="H309" s="9"/>
      <c r="I309" s="9"/>
      <c r="J309" s="9"/>
      <c r="K309" s="9"/>
    </row>
    <row r="310" spans="1:11" ht="12.75">
      <c r="A310" s="1" t="s">
        <v>124</v>
      </c>
      <c r="B310" s="90" t="str">
        <f>$B$1</f>
        <v>DISTRICT SCHOOL BOARD OF OKEECHOBEE COUNTY</v>
      </c>
      <c r="C310" s="9"/>
      <c r="D310" s="9"/>
      <c r="E310" s="9"/>
      <c r="F310" s="9"/>
      <c r="G310" s="9"/>
      <c r="H310" s="56"/>
      <c r="I310" s="6"/>
      <c r="K310" s="57" t="s">
        <v>133</v>
      </c>
    </row>
    <row r="311" spans="2:11" ht="12.75">
      <c r="B311" s="43" t="s">
        <v>419</v>
      </c>
      <c r="C311" s="9"/>
      <c r="D311" s="9"/>
      <c r="E311" s="9"/>
      <c r="F311" s="9"/>
      <c r="G311" s="9"/>
      <c r="H311" s="9"/>
      <c r="I311" s="6"/>
      <c r="K311" s="42" t="s">
        <v>582</v>
      </c>
    </row>
    <row r="312" spans="2:11" ht="12.75">
      <c r="B312" s="213" t="str">
        <f>B4</f>
        <v>For the Fiscal Year Ended June 30, 2019</v>
      </c>
      <c r="C312" s="163"/>
      <c r="D312" s="10"/>
      <c r="E312" s="10"/>
      <c r="F312" s="10"/>
      <c r="G312" s="10"/>
      <c r="H312" s="10"/>
      <c r="I312" s="85"/>
      <c r="J312" s="10"/>
      <c r="K312" s="86" t="s">
        <v>24</v>
      </c>
    </row>
    <row r="313" spans="2:12" ht="12.75">
      <c r="B313" s="400" t="s">
        <v>10</v>
      </c>
      <c r="C313" s="399" t="s">
        <v>346</v>
      </c>
      <c r="D313" s="91">
        <v>100</v>
      </c>
      <c r="E313" s="91">
        <v>200</v>
      </c>
      <c r="F313" s="91">
        <v>300</v>
      </c>
      <c r="G313" s="91">
        <v>400</v>
      </c>
      <c r="H313" s="91">
        <v>500</v>
      </c>
      <c r="I313" s="91">
        <v>600</v>
      </c>
      <c r="J313" s="91">
        <v>700</v>
      </c>
      <c r="K313" s="390" t="s">
        <v>9</v>
      </c>
      <c r="L313" s="6"/>
    </row>
    <row r="314" spans="2:12" ht="25.5">
      <c r="B314" s="401"/>
      <c r="C314" s="399"/>
      <c r="D314" s="149" t="s">
        <v>8</v>
      </c>
      <c r="E314" s="149" t="s">
        <v>340</v>
      </c>
      <c r="F314" s="149" t="s">
        <v>341</v>
      </c>
      <c r="G314" s="149" t="s">
        <v>342</v>
      </c>
      <c r="H314" s="149" t="s">
        <v>343</v>
      </c>
      <c r="I314" s="149" t="s">
        <v>344</v>
      </c>
      <c r="J314" s="150" t="s">
        <v>7</v>
      </c>
      <c r="K314" s="390"/>
      <c r="L314" s="6"/>
    </row>
    <row r="315" spans="2:11" ht="12.75">
      <c r="B315" s="164" t="s">
        <v>11</v>
      </c>
      <c r="C315" s="165"/>
      <c r="D315" s="122"/>
      <c r="E315" s="122"/>
      <c r="F315" s="122"/>
      <c r="G315" s="122"/>
      <c r="H315" s="122"/>
      <c r="I315" s="122"/>
      <c r="J315" s="122"/>
      <c r="K315" s="122"/>
    </row>
    <row r="316" spans="2:11" ht="18.75" customHeight="1">
      <c r="B316" s="20" t="s">
        <v>203</v>
      </c>
      <c r="C316" s="17">
        <v>5000</v>
      </c>
      <c r="D316" s="39">
        <v>708045.93</v>
      </c>
      <c r="E316" s="39">
        <v>320229.05</v>
      </c>
      <c r="F316" s="39">
        <v>540033.34</v>
      </c>
      <c r="G316" s="39">
        <v>0</v>
      </c>
      <c r="H316" s="39">
        <v>717779.4</v>
      </c>
      <c r="I316" s="39">
        <v>79011.78</v>
      </c>
      <c r="J316" s="39">
        <v>11456.62</v>
      </c>
      <c r="K316" s="99">
        <f aca="true" t="shared" si="5" ref="K316:K337">ROUND(SUM(D316:J316),2)</f>
        <v>2376556.12</v>
      </c>
    </row>
    <row r="317" spans="2:11" ht="18.75" customHeight="1">
      <c r="B317" s="14" t="s">
        <v>552</v>
      </c>
      <c r="C317" s="62">
        <v>6100</v>
      </c>
      <c r="D317" s="39">
        <v>568343.88</v>
      </c>
      <c r="E317" s="39">
        <v>207957.71</v>
      </c>
      <c r="F317" s="39">
        <v>29081.83</v>
      </c>
      <c r="G317" s="39">
        <v>0</v>
      </c>
      <c r="H317" s="39">
        <v>43201.83</v>
      </c>
      <c r="I317" s="39">
        <v>1220.48</v>
      </c>
      <c r="J317" s="39">
        <v>0</v>
      </c>
      <c r="K317" s="99">
        <f t="shared" si="5"/>
        <v>849805.73</v>
      </c>
    </row>
    <row r="318" spans="2:11" ht="18.75" customHeight="1">
      <c r="B318" s="20" t="s">
        <v>204</v>
      </c>
      <c r="C318" s="17">
        <v>6200</v>
      </c>
      <c r="D318" s="39"/>
      <c r="E318" s="39"/>
      <c r="F318" s="39"/>
      <c r="G318" s="39"/>
      <c r="H318" s="39"/>
      <c r="I318" s="39"/>
      <c r="J318" s="39"/>
      <c r="K318" s="99">
        <f t="shared" si="5"/>
        <v>0</v>
      </c>
    </row>
    <row r="319" spans="2:11" ht="18.75" customHeight="1">
      <c r="B319" s="20" t="s">
        <v>255</v>
      </c>
      <c r="C319" s="17">
        <v>6300</v>
      </c>
      <c r="D319" s="39">
        <v>695206.78</v>
      </c>
      <c r="E319" s="39">
        <v>206954.1</v>
      </c>
      <c r="F319" s="39">
        <v>30901.42</v>
      </c>
      <c r="G319" s="39">
        <v>0</v>
      </c>
      <c r="H319" s="39">
        <v>5247.41</v>
      </c>
      <c r="I319" s="39">
        <v>1253.13</v>
      </c>
      <c r="J319" s="39">
        <v>3623.02</v>
      </c>
      <c r="K319" s="99">
        <f t="shared" si="5"/>
        <v>943185.86</v>
      </c>
    </row>
    <row r="320" spans="2:11" ht="18.75" customHeight="1">
      <c r="B320" s="20" t="s">
        <v>206</v>
      </c>
      <c r="C320" s="17">
        <v>6400</v>
      </c>
      <c r="D320" s="39">
        <v>666668.3</v>
      </c>
      <c r="E320" s="39">
        <v>194026.59</v>
      </c>
      <c r="F320" s="39">
        <v>378491.18</v>
      </c>
      <c r="G320" s="39"/>
      <c r="H320" s="39">
        <v>16830.15</v>
      </c>
      <c r="I320" s="39">
        <v>0</v>
      </c>
      <c r="J320" s="39">
        <v>64811.88</v>
      </c>
      <c r="K320" s="99">
        <f t="shared" si="5"/>
        <v>1320828.1</v>
      </c>
    </row>
    <row r="321" spans="2:11" ht="18.75" customHeight="1">
      <c r="B321" s="20" t="s">
        <v>568</v>
      </c>
      <c r="C321" s="17">
        <v>6500</v>
      </c>
      <c r="D321" s="39">
        <v>84032.23</v>
      </c>
      <c r="E321" s="39">
        <v>29299.12</v>
      </c>
      <c r="F321" s="39"/>
      <c r="G321" s="39"/>
      <c r="H321" s="39"/>
      <c r="I321" s="39"/>
      <c r="J321" s="39"/>
      <c r="K321" s="99">
        <f t="shared" si="5"/>
        <v>113331.35</v>
      </c>
    </row>
    <row r="322" spans="2:11" ht="18.75" customHeight="1">
      <c r="B322" s="20" t="s">
        <v>256</v>
      </c>
      <c r="C322" s="17">
        <v>7100</v>
      </c>
      <c r="D322" s="39"/>
      <c r="E322" s="39"/>
      <c r="F322" s="39"/>
      <c r="G322" s="39"/>
      <c r="H322" s="39"/>
      <c r="I322" s="39"/>
      <c r="J322" s="39"/>
      <c r="K322" s="99">
        <f t="shared" si="5"/>
        <v>0</v>
      </c>
    </row>
    <row r="323" spans="2:11" ht="18.75" customHeight="1">
      <c r="B323" s="20" t="s">
        <v>207</v>
      </c>
      <c r="C323" s="17">
        <v>7200</v>
      </c>
      <c r="D323" s="39"/>
      <c r="E323" s="39"/>
      <c r="F323" s="39"/>
      <c r="G323" s="39"/>
      <c r="H323" s="39"/>
      <c r="I323" s="39"/>
      <c r="J323" s="39">
        <v>238394.19</v>
      </c>
      <c r="K323" s="99">
        <f t="shared" si="5"/>
        <v>238394.19</v>
      </c>
    </row>
    <row r="324" spans="2:11" ht="18.75" customHeight="1">
      <c r="B324" s="20" t="s">
        <v>208</v>
      </c>
      <c r="C324" s="17">
        <v>7300</v>
      </c>
      <c r="D324" s="39"/>
      <c r="E324" s="39"/>
      <c r="F324" s="39"/>
      <c r="G324" s="39"/>
      <c r="H324" s="39"/>
      <c r="I324" s="39"/>
      <c r="J324" s="39"/>
      <c r="K324" s="99">
        <f t="shared" si="5"/>
        <v>0</v>
      </c>
    </row>
    <row r="325" spans="2:11" ht="18.75" customHeight="1">
      <c r="B325" s="20" t="s">
        <v>209</v>
      </c>
      <c r="C325" s="17">
        <v>7410</v>
      </c>
      <c r="D325" s="39"/>
      <c r="E325" s="39"/>
      <c r="F325" s="39"/>
      <c r="G325" s="39"/>
      <c r="H325" s="39"/>
      <c r="I325" s="39"/>
      <c r="J325" s="39"/>
      <c r="K325" s="99">
        <f t="shared" si="5"/>
        <v>0</v>
      </c>
    </row>
    <row r="326" spans="2:11" ht="18.75" customHeight="1">
      <c r="B326" s="20" t="s">
        <v>210</v>
      </c>
      <c r="C326" s="17">
        <v>7500</v>
      </c>
      <c r="D326" s="39"/>
      <c r="E326" s="39"/>
      <c r="F326" s="39"/>
      <c r="G326" s="39"/>
      <c r="H326" s="39"/>
      <c r="I326" s="39"/>
      <c r="J326" s="39"/>
      <c r="K326" s="99">
        <f t="shared" si="5"/>
        <v>0</v>
      </c>
    </row>
    <row r="327" spans="2:11" ht="18.75" customHeight="1">
      <c r="B327" s="20" t="s">
        <v>211</v>
      </c>
      <c r="C327" s="17">
        <v>7600</v>
      </c>
      <c r="D327" s="39"/>
      <c r="E327" s="39"/>
      <c r="F327" s="39"/>
      <c r="G327" s="39"/>
      <c r="H327" s="39"/>
      <c r="I327" s="39"/>
      <c r="J327" s="39"/>
      <c r="K327" s="99">
        <f t="shared" si="5"/>
        <v>0</v>
      </c>
    </row>
    <row r="328" spans="2:11" ht="18.75" customHeight="1">
      <c r="B328" s="20" t="s">
        <v>212</v>
      </c>
      <c r="C328" s="17">
        <v>7700</v>
      </c>
      <c r="D328" s="39"/>
      <c r="E328" s="39"/>
      <c r="F328" s="39"/>
      <c r="G328" s="39"/>
      <c r="H328" s="39"/>
      <c r="I328" s="39"/>
      <c r="J328" s="39"/>
      <c r="K328" s="99">
        <f t="shared" si="5"/>
        <v>0</v>
      </c>
    </row>
    <row r="329" spans="2:11" ht="18.75" customHeight="1">
      <c r="B329" s="14" t="s">
        <v>372</v>
      </c>
      <c r="C329" s="62">
        <v>7800</v>
      </c>
      <c r="D329" s="39">
        <v>102866.65</v>
      </c>
      <c r="E329" s="39">
        <v>47659.21</v>
      </c>
      <c r="F329" s="39"/>
      <c r="G329" s="39"/>
      <c r="H329" s="39"/>
      <c r="I329" s="39"/>
      <c r="J329" s="39"/>
      <c r="K329" s="99">
        <f t="shared" si="5"/>
        <v>150525.86</v>
      </c>
    </row>
    <row r="330" spans="2:11" ht="18.75" customHeight="1">
      <c r="B330" s="20" t="s">
        <v>213</v>
      </c>
      <c r="C330" s="17">
        <v>7900</v>
      </c>
      <c r="D330" s="39"/>
      <c r="E330" s="39"/>
      <c r="F330" s="39"/>
      <c r="G330" s="39"/>
      <c r="H330" s="39"/>
      <c r="I330" s="39"/>
      <c r="J330" s="39"/>
      <c r="K330" s="99">
        <f t="shared" si="5"/>
        <v>0</v>
      </c>
    </row>
    <row r="331" spans="2:11" ht="18.75" customHeight="1">
      <c r="B331" s="20" t="s">
        <v>214</v>
      </c>
      <c r="C331" s="17">
        <v>8100</v>
      </c>
      <c r="D331" s="39"/>
      <c r="E331" s="39"/>
      <c r="F331" s="39"/>
      <c r="G331" s="39"/>
      <c r="H331" s="39"/>
      <c r="I331" s="39"/>
      <c r="J331" s="39"/>
      <c r="K331" s="99">
        <f t="shared" si="5"/>
        <v>0</v>
      </c>
    </row>
    <row r="332" spans="2:12" ht="18.75" customHeight="1">
      <c r="B332" s="14" t="s">
        <v>215</v>
      </c>
      <c r="C332" s="11">
        <v>8200</v>
      </c>
      <c r="D332" s="39"/>
      <c r="E332" s="39"/>
      <c r="F332" s="39"/>
      <c r="G332" s="39"/>
      <c r="H332" s="39"/>
      <c r="I332" s="39"/>
      <c r="J332" s="39"/>
      <c r="K332" s="99">
        <f t="shared" si="5"/>
        <v>0</v>
      </c>
      <c r="L332" s="6"/>
    </row>
    <row r="333" spans="2:11" ht="18.75" customHeight="1">
      <c r="B333" s="20" t="s">
        <v>216</v>
      </c>
      <c r="C333" s="17">
        <v>9100</v>
      </c>
      <c r="D333" s="39"/>
      <c r="E333" s="39"/>
      <c r="F333" s="39"/>
      <c r="G333" s="39"/>
      <c r="H333" s="39"/>
      <c r="I333" s="39"/>
      <c r="J333" s="39"/>
      <c r="K333" s="99">
        <f t="shared" si="5"/>
        <v>0</v>
      </c>
    </row>
    <row r="334" spans="2:11" ht="12.75">
      <c r="B334" s="53" t="s">
        <v>12</v>
      </c>
      <c r="C334" s="59"/>
      <c r="D334" s="228"/>
      <c r="E334" s="228"/>
      <c r="F334" s="228"/>
      <c r="G334" s="228"/>
      <c r="H334" s="228"/>
      <c r="I334" s="67"/>
      <c r="J334" s="228"/>
      <c r="K334" s="69"/>
    </row>
    <row r="335" spans="2:11" ht="18.75" customHeight="1">
      <c r="B335" s="20" t="s">
        <v>209</v>
      </c>
      <c r="C335" s="17">
        <v>7420</v>
      </c>
      <c r="D335" s="222"/>
      <c r="E335" s="222"/>
      <c r="F335" s="222"/>
      <c r="G335" s="222"/>
      <c r="H335" s="222"/>
      <c r="I335" s="39"/>
      <c r="J335" s="222"/>
      <c r="K335" s="99">
        <f>ROUND(I335,2)</f>
        <v>0</v>
      </c>
    </row>
    <row r="336" spans="2:11" ht="18.75" customHeight="1">
      <c r="B336" s="20" t="s">
        <v>218</v>
      </c>
      <c r="C336" s="17">
        <v>9300</v>
      </c>
      <c r="D336" s="222"/>
      <c r="E336" s="222"/>
      <c r="F336" s="222"/>
      <c r="G336" s="222"/>
      <c r="H336" s="222"/>
      <c r="I336" s="39">
        <v>13414.07</v>
      </c>
      <c r="J336" s="222"/>
      <c r="K336" s="99">
        <f>ROUND(I336,2)</f>
        <v>13414.07</v>
      </c>
    </row>
    <row r="337" spans="2:11" ht="18.75" customHeight="1">
      <c r="B337" s="15" t="s">
        <v>220</v>
      </c>
      <c r="C337" s="59"/>
      <c r="D337" s="78">
        <f>ROUND(SUM(D316:D333),2)</f>
        <v>2825163.77</v>
      </c>
      <c r="E337" s="106">
        <f>ROUND(SUM(E316:E333),2)</f>
        <v>1006125.78</v>
      </c>
      <c r="F337" s="106">
        <f>ROUND(SUM(F316:F333),2)</f>
        <v>978507.77</v>
      </c>
      <c r="G337" s="106">
        <f>ROUND(SUM(G316:G333),2)</f>
        <v>0</v>
      </c>
      <c r="H337" s="106">
        <f>ROUND(SUM(H316:H333),2)</f>
        <v>783058.79</v>
      </c>
      <c r="I337" s="106">
        <f>ROUND(SUM(I316:I333)+SUM(I335:I336),2)</f>
        <v>94899.46</v>
      </c>
      <c r="J337" s="106">
        <f>ROUND(SUM(J316:J333),2)</f>
        <v>318285.71</v>
      </c>
      <c r="K337" s="105">
        <f t="shared" si="5"/>
        <v>6006041.28</v>
      </c>
    </row>
    <row r="338" spans="2:11" ht="18.75" customHeight="1">
      <c r="B338" s="79" t="s">
        <v>25</v>
      </c>
      <c r="C338" s="166"/>
      <c r="D338" s="221"/>
      <c r="E338" s="229"/>
      <c r="F338" s="229"/>
      <c r="G338" s="229"/>
      <c r="H338" s="229"/>
      <c r="I338" s="229"/>
      <c r="J338" s="229"/>
      <c r="K338" s="98">
        <f>ROUND(D305-K337,2)</f>
        <v>0</v>
      </c>
    </row>
    <row r="339" spans="2:4" ht="25.5">
      <c r="B339" s="121" t="s">
        <v>345</v>
      </c>
      <c r="C339" s="205" t="s">
        <v>346</v>
      </c>
      <c r="D339" s="120"/>
    </row>
    <row r="340" spans="2:4" ht="18.75" customHeight="1">
      <c r="B340" s="16" t="s">
        <v>144</v>
      </c>
      <c r="C340" s="17">
        <v>3720</v>
      </c>
      <c r="D340" s="21"/>
    </row>
    <row r="341" spans="2:4" ht="18.75" customHeight="1">
      <c r="B341" s="16" t="s">
        <v>405</v>
      </c>
      <c r="C341" s="17">
        <v>3730</v>
      </c>
      <c r="D341" s="21"/>
    </row>
    <row r="342" spans="2:4" ht="18.75" customHeight="1">
      <c r="B342" s="16" t="s">
        <v>16</v>
      </c>
      <c r="C342" s="17">
        <v>3740</v>
      </c>
      <c r="D342" s="21"/>
    </row>
    <row r="343" spans="2:4" ht="12.75">
      <c r="B343" s="53" t="s">
        <v>17</v>
      </c>
      <c r="C343" s="54"/>
      <c r="D343" s="70"/>
    </row>
    <row r="344" spans="2:4" ht="18.75" customHeight="1">
      <c r="B344" s="20" t="s">
        <v>249</v>
      </c>
      <c r="C344" s="17">
        <v>3610</v>
      </c>
      <c r="D344" s="21"/>
    </row>
    <row r="345" spans="2:4" ht="18.75" customHeight="1">
      <c r="B345" s="20" t="s">
        <v>221</v>
      </c>
      <c r="C345" s="17">
        <v>3620</v>
      </c>
      <c r="D345" s="21"/>
    </row>
    <row r="346" spans="2:4" ht="18.75" customHeight="1">
      <c r="B346" s="20" t="s">
        <v>222</v>
      </c>
      <c r="C346" s="17">
        <v>3630</v>
      </c>
      <c r="D346" s="21"/>
    </row>
    <row r="347" spans="2:4" ht="18.75" customHeight="1">
      <c r="B347" s="20" t="s">
        <v>250</v>
      </c>
      <c r="C347" s="17">
        <v>3650</v>
      </c>
      <c r="D347" s="21"/>
    </row>
    <row r="348" spans="2:4" ht="18.75" customHeight="1">
      <c r="B348" s="20" t="s">
        <v>224</v>
      </c>
      <c r="C348" s="17">
        <v>3660</v>
      </c>
      <c r="D348" s="21"/>
    </row>
    <row r="349" spans="2:4" ht="18.75" customHeight="1">
      <c r="B349" s="20" t="s">
        <v>225</v>
      </c>
      <c r="C349" s="17">
        <v>3670</v>
      </c>
      <c r="D349" s="22"/>
    </row>
    <row r="350" spans="2:4" ht="18.75" customHeight="1">
      <c r="B350" s="20" t="s">
        <v>226</v>
      </c>
      <c r="C350" s="17">
        <v>3690</v>
      </c>
      <c r="D350" s="71"/>
    </row>
    <row r="351" spans="2:4" ht="18.75" customHeight="1">
      <c r="B351" s="20" t="s">
        <v>227</v>
      </c>
      <c r="C351" s="19">
        <v>3600</v>
      </c>
      <c r="D351" s="102">
        <f>ROUND(SUM(D344:D350),2)</f>
        <v>0</v>
      </c>
    </row>
    <row r="352" spans="2:4" ht="12.75">
      <c r="B352" s="53" t="s">
        <v>18</v>
      </c>
      <c r="C352" s="54"/>
      <c r="D352" s="70"/>
    </row>
    <row r="353" spans="2:4" ht="18.75" customHeight="1">
      <c r="B353" s="20" t="s">
        <v>257</v>
      </c>
      <c r="C353" s="17">
        <v>910</v>
      </c>
      <c r="D353" s="21"/>
    </row>
    <row r="354" spans="2:4" ht="18.75" customHeight="1">
      <c r="B354" s="20" t="s">
        <v>228</v>
      </c>
      <c r="C354" s="17">
        <v>920</v>
      </c>
      <c r="D354" s="21"/>
    </row>
    <row r="355" spans="2:4" ht="18.75" customHeight="1">
      <c r="B355" s="20" t="s">
        <v>229</v>
      </c>
      <c r="C355" s="17">
        <v>930</v>
      </c>
      <c r="D355" s="21"/>
    </row>
    <row r="356" spans="2:4" ht="18.75" customHeight="1">
      <c r="B356" s="20" t="s">
        <v>250</v>
      </c>
      <c r="C356" s="17">
        <v>950</v>
      </c>
      <c r="D356" s="21"/>
    </row>
    <row r="357" spans="2:4" ht="18.75" customHeight="1">
      <c r="B357" s="20" t="s">
        <v>231</v>
      </c>
      <c r="C357" s="17">
        <v>960</v>
      </c>
      <c r="D357" s="22"/>
    </row>
    <row r="358" spans="2:4" ht="18.75" customHeight="1">
      <c r="B358" s="20" t="s">
        <v>232</v>
      </c>
      <c r="C358" s="17">
        <v>970</v>
      </c>
      <c r="D358" s="22"/>
    </row>
    <row r="359" spans="2:4" ht="18.75" customHeight="1">
      <c r="B359" s="20" t="s">
        <v>233</v>
      </c>
      <c r="C359" s="17">
        <v>990</v>
      </c>
      <c r="D359" s="71"/>
    </row>
    <row r="360" spans="2:4" ht="18.75" customHeight="1">
      <c r="B360" s="20" t="s">
        <v>234</v>
      </c>
      <c r="C360" s="19">
        <v>9700</v>
      </c>
      <c r="D360" s="102">
        <f>ROUND(SUM(D353:D359),2)</f>
        <v>0</v>
      </c>
    </row>
    <row r="361" spans="2:4" ht="18.75" customHeight="1">
      <c r="B361" s="18" t="s">
        <v>126</v>
      </c>
      <c r="C361" s="19"/>
      <c r="D361" s="102">
        <f>ROUND(SUM(D340:D342)+D351+D360,2)</f>
        <v>0</v>
      </c>
    </row>
    <row r="362" spans="2:4" ht="18.75" customHeight="1">
      <c r="B362" s="18" t="s">
        <v>76</v>
      </c>
      <c r="C362" s="17"/>
      <c r="D362" s="102">
        <f>ROUND(K338+D361,2)</f>
        <v>0</v>
      </c>
    </row>
    <row r="363" spans="2:4" ht="18.75" customHeight="1">
      <c r="B363" s="26" t="str">
        <f>B146</f>
        <v>Fund Balance, July 1, 2018</v>
      </c>
      <c r="C363" s="31">
        <v>2800</v>
      </c>
      <c r="D363" s="21">
        <v>0</v>
      </c>
    </row>
    <row r="364" spans="2:4" ht="18.75" customHeight="1">
      <c r="B364" s="26" t="s">
        <v>22</v>
      </c>
      <c r="C364" s="31">
        <v>2891</v>
      </c>
      <c r="D364" s="21"/>
    </row>
    <row r="365" spans="2:4" ht="12.75">
      <c r="B365" s="115" t="s">
        <v>287</v>
      </c>
      <c r="C365" s="116"/>
      <c r="D365" s="76"/>
    </row>
    <row r="366" spans="2:4" ht="18.75" customHeight="1">
      <c r="B366" s="14" t="s">
        <v>288</v>
      </c>
      <c r="C366" s="64">
        <v>2710</v>
      </c>
      <c r="D366" s="21"/>
    </row>
    <row r="367" spans="2:4" ht="18.75" customHeight="1">
      <c r="B367" s="3" t="s">
        <v>289</v>
      </c>
      <c r="C367" s="31">
        <v>2720</v>
      </c>
      <c r="D367" s="39"/>
    </row>
    <row r="368" spans="2:4" ht="18.75" customHeight="1">
      <c r="B368" s="3" t="s">
        <v>290</v>
      </c>
      <c r="C368" s="31">
        <v>2730</v>
      </c>
      <c r="D368" s="39"/>
    </row>
    <row r="369" spans="2:4" ht="18.75" customHeight="1">
      <c r="B369" s="3" t="s">
        <v>291</v>
      </c>
      <c r="C369" s="31">
        <v>2740</v>
      </c>
      <c r="D369" s="39"/>
    </row>
    <row r="370" spans="2:4" ht="18.75" customHeight="1">
      <c r="B370" s="3" t="s">
        <v>292</v>
      </c>
      <c r="C370" s="31">
        <v>2750</v>
      </c>
      <c r="D370" s="128"/>
    </row>
    <row r="371" spans="2:4" ht="18.75" customHeight="1">
      <c r="B371" s="34" t="str">
        <f>B154</f>
        <v>Total Fund Balances, June 30, 2019</v>
      </c>
      <c r="C371" s="84">
        <v>2700</v>
      </c>
      <c r="D371" s="103">
        <f>ROUND(SUM(D366:D370),2)</f>
        <v>0</v>
      </c>
    </row>
    <row r="372" spans="2:11" ht="12.75">
      <c r="B372" s="49"/>
      <c r="C372" s="60"/>
      <c r="E372" s="9"/>
      <c r="F372" s="9"/>
      <c r="G372" s="9"/>
      <c r="H372" s="8"/>
      <c r="I372" s="8"/>
      <c r="J372" s="9"/>
      <c r="K372" s="9"/>
    </row>
    <row r="373" spans="2:11" ht="12.75">
      <c r="B373" s="9" t="s">
        <v>21</v>
      </c>
      <c r="C373" s="8"/>
      <c r="D373" s="8"/>
      <c r="E373" s="9"/>
      <c r="F373" s="9"/>
      <c r="G373" s="9"/>
      <c r="H373" s="8"/>
      <c r="I373" s="8"/>
      <c r="J373" s="9"/>
      <c r="K373" s="9"/>
    </row>
    <row r="374" spans="2:11" ht="12.75">
      <c r="B374" s="9"/>
      <c r="C374" s="8"/>
      <c r="D374" s="8"/>
      <c r="E374" s="9"/>
      <c r="F374" s="9"/>
      <c r="G374" s="9"/>
      <c r="H374" s="8"/>
      <c r="I374" s="8"/>
      <c r="J374" s="9"/>
      <c r="K374" s="9"/>
    </row>
    <row r="375" spans="2:11" ht="12.75">
      <c r="B375" s="9"/>
      <c r="C375" s="8"/>
      <c r="D375" s="8"/>
      <c r="E375" s="9"/>
      <c r="F375" s="9"/>
      <c r="G375" s="9"/>
      <c r="H375" s="8"/>
      <c r="I375" s="8"/>
      <c r="J375" s="9"/>
      <c r="K375" s="9"/>
    </row>
    <row r="376" spans="1:11" ht="12.75">
      <c r="A376" s="9" t="s">
        <v>83</v>
      </c>
      <c r="B376" s="90" t="str">
        <f>$B$1</f>
        <v>DISTRICT SCHOOL BOARD OF OKEECHOBEE COUNTY</v>
      </c>
      <c r="C376" s="88"/>
      <c r="K376" s="33" t="s">
        <v>134</v>
      </c>
    </row>
    <row r="377" spans="2:11" ht="12.75">
      <c r="B377" s="90" t="s">
        <v>420</v>
      </c>
      <c r="K377" s="42" t="s">
        <v>583</v>
      </c>
    </row>
    <row r="378" spans="2:11" ht="12.75">
      <c r="B378" s="213" t="str">
        <f>B4</f>
        <v>For the Fiscal Year Ended June 30, 2019</v>
      </c>
      <c r="K378" s="89" t="s">
        <v>161</v>
      </c>
    </row>
    <row r="379" spans="2:4" ht="25.5">
      <c r="B379" s="141" t="s">
        <v>26</v>
      </c>
      <c r="C379" s="142" t="s">
        <v>346</v>
      </c>
      <c r="D379" s="168"/>
    </row>
    <row r="380" spans="2:4" ht="12.75">
      <c r="B380" s="53" t="s">
        <v>151</v>
      </c>
      <c r="C380" s="27"/>
      <c r="D380" s="144"/>
    </row>
    <row r="381" spans="2:4" ht="18.75" customHeight="1">
      <c r="B381" s="169" t="s">
        <v>169</v>
      </c>
      <c r="C381" s="27">
        <v>3280</v>
      </c>
      <c r="D381" s="81"/>
    </row>
    <row r="382" spans="2:4" ht="18.75" customHeight="1">
      <c r="B382" s="170" t="s">
        <v>170</v>
      </c>
      <c r="C382" s="25">
        <v>3200</v>
      </c>
      <c r="D382" s="78">
        <f>SUM(D381)</f>
        <v>0</v>
      </c>
    </row>
    <row r="383" spans="2:4" ht="12.75">
      <c r="B383" s="124" t="s">
        <v>5</v>
      </c>
      <c r="C383" s="25"/>
      <c r="D383" s="76"/>
    </row>
    <row r="384" spans="2:4" ht="18.75" customHeight="1">
      <c r="B384" s="3" t="s">
        <v>31</v>
      </c>
      <c r="C384" s="11">
        <v>3431</v>
      </c>
      <c r="D384" s="21"/>
    </row>
    <row r="385" spans="2:4" ht="18.75" customHeight="1">
      <c r="B385" s="3" t="s">
        <v>81</v>
      </c>
      <c r="C385" s="31">
        <v>3432</v>
      </c>
      <c r="D385" s="39"/>
    </row>
    <row r="386" spans="2:4" ht="18.75" customHeight="1">
      <c r="B386" s="3" t="s">
        <v>129</v>
      </c>
      <c r="C386" s="31">
        <v>3433</v>
      </c>
      <c r="D386" s="39"/>
    </row>
    <row r="387" spans="2:4" ht="18.75" customHeight="1">
      <c r="B387" s="3" t="s">
        <v>430</v>
      </c>
      <c r="C387" s="31">
        <v>3440</v>
      </c>
      <c r="D387" s="39"/>
    </row>
    <row r="388" spans="2:4" ht="18.75" customHeight="1">
      <c r="B388" s="3" t="s">
        <v>146</v>
      </c>
      <c r="C388" s="31">
        <v>3495</v>
      </c>
      <c r="D388" s="39"/>
    </row>
    <row r="389" spans="2:4" ht="18.75" customHeight="1">
      <c r="B389" s="3" t="s">
        <v>376</v>
      </c>
      <c r="C389" s="31">
        <v>3400</v>
      </c>
      <c r="D389" s="108">
        <f>SUM(D384:D388)</f>
        <v>0</v>
      </c>
    </row>
    <row r="390" spans="2:4" ht="18.75" customHeight="1">
      <c r="B390" s="24" t="s">
        <v>202</v>
      </c>
      <c r="C390" s="134">
        <v>3000</v>
      </c>
      <c r="D390" s="98">
        <f>+D382+D389</f>
        <v>0</v>
      </c>
    </row>
    <row r="391" spans="2:12" ht="12.75">
      <c r="B391" s="400" t="s">
        <v>10</v>
      </c>
      <c r="C391" s="399" t="s">
        <v>346</v>
      </c>
      <c r="D391" s="91">
        <v>100</v>
      </c>
      <c r="E391" s="91">
        <v>200</v>
      </c>
      <c r="F391" s="91">
        <v>300</v>
      </c>
      <c r="G391" s="91">
        <v>400</v>
      </c>
      <c r="H391" s="91">
        <v>500</v>
      </c>
      <c r="I391" s="91">
        <v>600</v>
      </c>
      <c r="J391" s="91">
        <v>700</v>
      </c>
      <c r="K391" s="390" t="s">
        <v>9</v>
      </c>
      <c r="L391" s="6"/>
    </row>
    <row r="392" spans="2:12" ht="25.5">
      <c r="B392" s="401"/>
      <c r="C392" s="399"/>
      <c r="D392" s="149" t="s">
        <v>8</v>
      </c>
      <c r="E392" s="149" t="s">
        <v>340</v>
      </c>
      <c r="F392" s="149" t="s">
        <v>341</v>
      </c>
      <c r="G392" s="149" t="s">
        <v>342</v>
      </c>
      <c r="H392" s="149" t="s">
        <v>343</v>
      </c>
      <c r="I392" s="149" t="s">
        <v>344</v>
      </c>
      <c r="J392" s="150" t="s">
        <v>7</v>
      </c>
      <c r="K392" s="390"/>
      <c r="L392" s="6"/>
    </row>
    <row r="393" spans="2:11" ht="12.75">
      <c r="B393" s="53" t="s">
        <v>11</v>
      </c>
      <c r="C393" s="54"/>
      <c r="D393" s="72"/>
      <c r="E393" s="72"/>
      <c r="F393" s="72"/>
      <c r="G393" s="72"/>
      <c r="H393" s="72"/>
      <c r="I393" s="72"/>
      <c r="J393" s="72"/>
      <c r="K393" s="72"/>
    </row>
    <row r="394" spans="2:11" ht="18.75" customHeight="1">
      <c r="B394" s="20" t="s">
        <v>203</v>
      </c>
      <c r="C394" s="17">
        <v>5000</v>
      </c>
      <c r="D394" s="39"/>
      <c r="E394" s="39"/>
      <c r="F394" s="39"/>
      <c r="G394" s="39"/>
      <c r="H394" s="39"/>
      <c r="I394" s="39"/>
      <c r="J394" s="39"/>
      <c r="K394" s="108">
        <f>SUM(D394:J394)</f>
        <v>0</v>
      </c>
    </row>
    <row r="395" spans="2:11" ht="18.75" customHeight="1">
      <c r="B395" s="14" t="s">
        <v>552</v>
      </c>
      <c r="C395" s="62">
        <v>6100</v>
      </c>
      <c r="D395" s="39"/>
      <c r="E395" s="39"/>
      <c r="F395" s="39"/>
      <c r="G395" s="39"/>
      <c r="H395" s="39"/>
      <c r="I395" s="39"/>
      <c r="J395" s="39"/>
      <c r="K395" s="108">
        <f aca="true" t="shared" si="6" ref="K395:K410">SUM(D395:J395)</f>
        <v>0</v>
      </c>
    </row>
    <row r="396" spans="2:11" ht="18.75" customHeight="1">
      <c r="B396" s="20" t="s">
        <v>204</v>
      </c>
      <c r="C396" s="17">
        <v>6200</v>
      </c>
      <c r="D396" s="39"/>
      <c r="E396" s="39"/>
      <c r="F396" s="39"/>
      <c r="G396" s="39"/>
      <c r="H396" s="39"/>
      <c r="I396" s="39"/>
      <c r="J396" s="39"/>
      <c r="K396" s="108">
        <f t="shared" si="6"/>
        <v>0</v>
      </c>
    </row>
    <row r="397" spans="2:11" ht="18.75" customHeight="1">
      <c r="B397" s="20" t="s">
        <v>255</v>
      </c>
      <c r="C397" s="17">
        <v>6300</v>
      </c>
      <c r="D397" s="39"/>
      <c r="E397" s="39"/>
      <c r="F397" s="39"/>
      <c r="G397" s="39"/>
      <c r="H397" s="39"/>
      <c r="I397" s="39"/>
      <c r="J397" s="39"/>
      <c r="K397" s="108">
        <f t="shared" si="6"/>
        <v>0</v>
      </c>
    </row>
    <row r="398" spans="2:11" ht="18.75" customHeight="1">
      <c r="B398" s="20" t="s">
        <v>206</v>
      </c>
      <c r="C398" s="17">
        <v>6400</v>
      </c>
      <c r="D398" s="39"/>
      <c r="E398" s="39"/>
      <c r="F398" s="39"/>
      <c r="G398" s="39"/>
      <c r="H398" s="39"/>
      <c r="I398" s="39"/>
      <c r="J398" s="39"/>
      <c r="K398" s="108">
        <f t="shared" si="6"/>
        <v>0</v>
      </c>
    </row>
    <row r="399" spans="2:11" ht="18.75" customHeight="1">
      <c r="B399" s="20" t="s">
        <v>568</v>
      </c>
      <c r="C399" s="17">
        <v>6500</v>
      </c>
      <c r="D399" s="39"/>
      <c r="E399" s="39"/>
      <c r="F399" s="39"/>
      <c r="G399" s="39"/>
      <c r="H399" s="39"/>
      <c r="I399" s="39"/>
      <c r="J399" s="39"/>
      <c r="K399" s="108">
        <f t="shared" si="6"/>
        <v>0</v>
      </c>
    </row>
    <row r="400" spans="2:11" ht="18.75" customHeight="1">
      <c r="B400" s="20" t="s">
        <v>256</v>
      </c>
      <c r="C400" s="17">
        <v>7100</v>
      </c>
      <c r="D400" s="39"/>
      <c r="E400" s="39"/>
      <c r="F400" s="39"/>
      <c r="G400" s="39"/>
      <c r="H400" s="39"/>
      <c r="I400" s="39"/>
      <c r="J400" s="39"/>
      <c r="K400" s="108">
        <f t="shared" si="6"/>
        <v>0</v>
      </c>
    </row>
    <row r="401" spans="2:11" ht="18.75" customHeight="1">
      <c r="B401" s="20" t="s">
        <v>207</v>
      </c>
      <c r="C401" s="17">
        <v>7200</v>
      </c>
      <c r="D401" s="39"/>
      <c r="E401" s="39"/>
      <c r="F401" s="39"/>
      <c r="G401" s="39"/>
      <c r="H401" s="39"/>
      <c r="I401" s="39"/>
      <c r="J401" s="39"/>
      <c r="K401" s="108">
        <f t="shared" si="6"/>
        <v>0</v>
      </c>
    </row>
    <row r="402" spans="2:11" ht="18.75" customHeight="1">
      <c r="B402" s="20" t="s">
        <v>208</v>
      </c>
      <c r="C402" s="17">
        <v>7300</v>
      </c>
      <c r="D402" s="39"/>
      <c r="E402" s="39"/>
      <c r="F402" s="39"/>
      <c r="G402" s="39"/>
      <c r="H402" s="39"/>
      <c r="I402" s="39"/>
      <c r="J402" s="39"/>
      <c r="K402" s="108">
        <f t="shared" si="6"/>
        <v>0</v>
      </c>
    </row>
    <row r="403" spans="2:11" ht="18.75" customHeight="1">
      <c r="B403" s="20" t="s">
        <v>209</v>
      </c>
      <c r="C403" s="17">
        <v>7410</v>
      </c>
      <c r="D403" s="39"/>
      <c r="E403" s="39"/>
      <c r="F403" s="39"/>
      <c r="G403" s="39"/>
      <c r="H403" s="39"/>
      <c r="I403" s="39"/>
      <c r="J403" s="39"/>
      <c r="K403" s="108">
        <f t="shared" si="6"/>
        <v>0</v>
      </c>
    </row>
    <row r="404" spans="2:11" ht="18.75" customHeight="1">
      <c r="B404" s="20" t="s">
        <v>210</v>
      </c>
      <c r="C404" s="17">
        <v>7500</v>
      </c>
      <c r="D404" s="39"/>
      <c r="E404" s="39"/>
      <c r="F404" s="39"/>
      <c r="G404" s="39"/>
      <c r="H404" s="39"/>
      <c r="I404" s="39"/>
      <c r="J404" s="39"/>
      <c r="K404" s="108">
        <f t="shared" si="6"/>
        <v>0</v>
      </c>
    </row>
    <row r="405" spans="2:11" ht="18.75" customHeight="1">
      <c r="B405" s="20" t="s">
        <v>212</v>
      </c>
      <c r="C405" s="17">
        <v>7700</v>
      </c>
      <c r="D405" s="39"/>
      <c r="E405" s="39"/>
      <c r="F405" s="39"/>
      <c r="G405" s="39"/>
      <c r="H405" s="39"/>
      <c r="I405" s="39"/>
      <c r="J405" s="39"/>
      <c r="K405" s="108">
        <f t="shared" si="6"/>
        <v>0</v>
      </c>
    </row>
    <row r="406" spans="2:11" ht="18.75" customHeight="1">
      <c r="B406" s="14" t="s">
        <v>372</v>
      </c>
      <c r="C406" s="62">
        <v>7800</v>
      </c>
      <c r="D406" s="39"/>
      <c r="E406" s="39"/>
      <c r="F406" s="39"/>
      <c r="G406" s="39"/>
      <c r="H406" s="39"/>
      <c r="I406" s="39"/>
      <c r="J406" s="39"/>
      <c r="K406" s="108">
        <f t="shared" si="6"/>
        <v>0</v>
      </c>
    </row>
    <row r="407" spans="2:11" ht="18.75" customHeight="1">
      <c r="B407" s="20" t="s">
        <v>213</v>
      </c>
      <c r="C407" s="17">
        <v>7900</v>
      </c>
      <c r="D407" s="39"/>
      <c r="E407" s="39"/>
      <c r="F407" s="39"/>
      <c r="G407" s="39"/>
      <c r="H407" s="39"/>
      <c r="I407" s="39"/>
      <c r="J407" s="39"/>
      <c r="K407" s="108">
        <f t="shared" si="6"/>
        <v>0</v>
      </c>
    </row>
    <row r="408" spans="2:11" ht="18.75" customHeight="1">
      <c r="B408" s="20" t="s">
        <v>214</v>
      </c>
      <c r="C408" s="17">
        <v>8100</v>
      </c>
      <c r="D408" s="39"/>
      <c r="E408" s="39"/>
      <c r="F408" s="39"/>
      <c r="G408" s="39"/>
      <c r="H408" s="39"/>
      <c r="I408" s="39"/>
      <c r="J408" s="39"/>
      <c r="K408" s="108">
        <f t="shared" si="6"/>
        <v>0</v>
      </c>
    </row>
    <row r="409" spans="2:12" ht="18.75" customHeight="1">
      <c r="B409" s="14" t="s">
        <v>215</v>
      </c>
      <c r="C409" s="11">
        <v>8200</v>
      </c>
      <c r="D409" s="39"/>
      <c r="E409" s="39"/>
      <c r="F409" s="39"/>
      <c r="G409" s="39"/>
      <c r="H409" s="39"/>
      <c r="I409" s="39"/>
      <c r="J409" s="39"/>
      <c r="K409" s="108">
        <f t="shared" si="6"/>
        <v>0</v>
      </c>
      <c r="L409" s="6"/>
    </row>
    <row r="410" spans="2:11" ht="18.75" customHeight="1">
      <c r="B410" s="20" t="s">
        <v>216</v>
      </c>
      <c r="C410" s="17">
        <v>9100</v>
      </c>
      <c r="D410" s="39"/>
      <c r="E410" s="39"/>
      <c r="F410" s="39"/>
      <c r="G410" s="39"/>
      <c r="H410" s="39"/>
      <c r="I410" s="39"/>
      <c r="J410" s="39"/>
      <c r="K410" s="108">
        <f t="shared" si="6"/>
        <v>0</v>
      </c>
    </row>
    <row r="411" spans="2:11" ht="12.75">
      <c r="B411" s="53" t="s">
        <v>12</v>
      </c>
      <c r="C411" s="59"/>
      <c r="D411" s="228"/>
      <c r="E411" s="228"/>
      <c r="F411" s="228"/>
      <c r="G411" s="228"/>
      <c r="H411" s="228"/>
      <c r="I411" s="67"/>
      <c r="J411" s="228"/>
      <c r="K411" s="69"/>
    </row>
    <row r="412" spans="2:11" ht="18.75" customHeight="1">
      <c r="B412" s="20" t="s">
        <v>209</v>
      </c>
      <c r="C412" s="17">
        <v>7420</v>
      </c>
      <c r="D412" s="222"/>
      <c r="E412" s="222"/>
      <c r="F412" s="222"/>
      <c r="G412" s="222"/>
      <c r="H412" s="222"/>
      <c r="I412" s="39"/>
      <c r="J412" s="222"/>
      <c r="K412" s="108">
        <f>SUM(I412)</f>
        <v>0</v>
      </c>
    </row>
    <row r="413" spans="2:11" ht="18.75" customHeight="1">
      <c r="B413" s="20" t="s">
        <v>218</v>
      </c>
      <c r="C413" s="17">
        <v>9300</v>
      </c>
      <c r="D413" s="222"/>
      <c r="E413" s="222"/>
      <c r="F413" s="222"/>
      <c r="G413" s="222"/>
      <c r="H413" s="222"/>
      <c r="I413" s="39"/>
      <c r="J413" s="222"/>
      <c r="K413" s="108">
        <f>SUM(I413)</f>
        <v>0</v>
      </c>
    </row>
    <row r="414" spans="2:11" ht="18.75" customHeight="1">
      <c r="B414" s="15" t="s">
        <v>220</v>
      </c>
      <c r="C414" s="59"/>
      <c r="D414" s="78">
        <f>ROUND(SUM(D394:D410),2)</f>
        <v>0</v>
      </c>
      <c r="E414" s="106">
        <f>ROUND(SUM(E394:E410),2)</f>
        <v>0</v>
      </c>
      <c r="F414" s="106">
        <f>ROUND(SUM(F394:F410),2)</f>
        <v>0</v>
      </c>
      <c r="G414" s="106">
        <f>ROUND(SUM(G394:G410),2)</f>
        <v>0</v>
      </c>
      <c r="H414" s="106">
        <f>ROUND(SUM(H394:H410),2)</f>
        <v>0</v>
      </c>
      <c r="I414" s="106">
        <f>ROUND(SUM(I394:I410)+SUM(I412:I413),2)</f>
        <v>0</v>
      </c>
      <c r="J414" s="106">
        <f>ROUND(SUM(J394:J410),2)</f>
        <v>0</v>
      </c>
      <c r="K414" s="105">
        <f>ROUND(SUM(D414:J414),2)</f>
        <v>0</v>
      </c>
    </row>
    <row r="415" spans="2:11" ht="18.75" customHeight="1">
      <c r="B415" s="79" t="s">
        <v>25</v>
      </c>
      <c r="C415" s="166"/>
      <c r="D415" s="229"/>
      <c r="E415" s="229"/>
      <c r="F415" s="229"/>
      <c r="G415" s="229"/>
      <c r="H415" s="229"/>
      <c r="I415" s="229"/>
      <c r="J415" s="229"/>
      <c r="K415" s="98">
        <f>ROUND(D390-K414,2)</f>
        <v>0</v>
      </c>
    </row>
    <row r="416" spans="2:4" ht="25.5">
      <c r="B416" s="121" t="s">
        <v>345</v>
      </c>
      <c r="C416" s="205" t="s">
        <v>346</v>
      </c>
      <c r="D416" s="120"/>
    </row>
    <row r="417" spans="2:4" ht="18.75" customHeight="1">
      <c r="B417" s="26" t="s">
        <v>16</v>
      </c>
      <c r="C417" s="11">
        <v>3740</v>
      </c>
      <c r="D417" s="21"/>
    </row>
    <row r="418" spans="2:4" ht="12.75">
      <c r="B418" s="23" t="s">
        <v>61</v>
      </c>
      <c r="C418" s="27"/>
      <c r="D418" s="65"/>
    </row>
    <row r="419" spans="2:4" ht="18.75" customHeight="1">
      <c r="B419" s="20" t="s">
        <v>249</v>
      </c>
      <c r="C419" s="19">
        <v>3610</v>
      </c>
      <c r="D419" s="39"/>
    </row>
    <row r="420" spans="2:4" ht="18.75" customHeight="1">
      <c r="B420" s="20" t="s">
        <v>221</v>
      </c>
      <c r="C420" s="19">
        <v>3620</v>
      </c>
      <c r="D420" s="39"/>
    </row>
    <row r="421" spans="2:4" ht="18.75" customHeight="1">
      <c r="B421" s="20" t="s">
        <v>222</v>
      </c>
      <c r="C421" s="19">
        <v>3630</v>
      </c>
      <c r="D421" s="39"/>
    </row>
    <row r="422" spans="2:4" ht="18.75" customHeight="1">
      <c r="B422" s="28" t="s">
        <v>250</v>
      </c>
      <c r="C422" s="166">
        <v>3650</v>
      </c>
      <c r="D422" s="66"/>
    </row>
    <row r="423" spans="2:4" ht="18.75" customHeight="1">
      <c r="B423" s="28" t="s">
        <v>224</v>
      </c>
      <c r="C423" s="166">
        <v>3660</v>
      </c>
      <c r="D423" s="66"/>
    </row>
    <row r="424" spans="2:4" ht="18.75" customHeight="1">
      <c r="B424" s="28" t="s">
        <v>225</v>
      </c>
      <c r="C424" s="166">
        <v>3670</v>
      </c>
      <c r="D424" s="66"/>
    </row>
    <row r="425" spans="2:4" ht="18.75" customHeight="1">
      <c r="B425" s="28" t="s">
        <v>226</v>
      </c>
      <c r="C425" s="166">
        <v>3690</v>
      </c>
      <c r="D425" s="66"/>
    </row>
    <row r="426" spans="2:4" ht="18.75" customHeight="1">
      <c r="B426" s="20" t="s">
        <v>227</v>
      </c>
      <c r="C426" s="19">
        <v>3600</v>
      </c>
      <c r="D426" s="102">
        <f>ROUND(SUM(D419:D425),2)</f>
        <v>0</v>
      </c>
    </row>
    <row r="427" spans="2:4" ht="12.75">
      <c r="B427" s="23" t="s">
        <v>18</v>
      </c>
      <c r="C427" s="27"/>
      <c r="D427" s="65"/>
    </row>
    <row r="428" spans="2:4" ht="18.75" customHeight="1">
      <c r="B428" s="20" t="s">
        <v>251</v>
      </c>
      <c r="C428" s="17">
        <v>910</v>
      </c>
      <c r="D428" s="39"/>
    </row>
    <row r="429" spans="2:4" ht="18.75" customHeight="1">
      <c r="B429" s="20" t="s">
        <v>228</v>
      </c>
      <c r="C429" s="17">
        <v>920</v>
      </c>
      <c r="D429" s="39"/>
    </row>
    <row r="430" spans="2:4" ht="18.75" customHeight="1">
      <c r="B430" s="20" t="s">
        <v>229</v>
      </c>
      <c r="C430" s="17">
        <v>930</v>
      </c>
      <c r="D430" s="39"/>
    </row>
    <row r="431" spans="2:4" ht="18.75" customHeight="1">
      <c r="B431" s="28" t="s">
        <v>250</v>
      </c>
      <c r="C431" s="29">
        <v>950</v>
      </c>
      <c r="D431" s="66"/>
    </row>
    <row r="432" spans="2:4" ht="18.75" customHeight="1">
      <c r="B432" s="28" t="s">
        <v>231</v>
      </c>
      <c r="C432" s="29">
        <v>960</v>
      </c>
      <c r="D432" s="66"/>
    </row>
    <row r="433" spans="2:4" ht="18.75" customHeight="1">
      <c r="B433" s="28" t="s">
        <v>232</v>
      </c>
      <c r="C433" s="29">
        <v>970</v>
      </c>
      <c r="D433" s="66"/>
    </row>
    <row r="434" spans="2:4" ht="18.75" customHeight="1">
      <c r="B434" s="20" t="s">
        <v>233</v>
      </c>
      <c r="C434" s="19">
        <v>990</v>
      </c>
      <c r="D434" s="39"/>
    </row>
    <row r="435" spans="2:4" ht="18.75" customHeight="1">
      <c r="B435" s="20" t="s">
        <v>234</v>
      </c>
      <c r="C435" s="19">
        <v>9700</v>
      </c>
      <c r="D435" s="102">
        <f>ROUND(SUM(D428:D434),2)</f>
        <v>0</v>
      </c>
    </row>
    <row r="436" spans="2:4" ht="18.75" customHeight="1">
      <c r="B436" s="24" t="s">
        <v>126</v>
      </c>
      <c r="C436" s="134"/>
      <c r="D436" s="98">
        <f>ROUND(D417+D426+D435,2)</f>
        <v>0</v>
      </c>
    </row>
    <row r="437" spans="2:4" ht="18.75" customHeight="1">
      <c r="B437" s="24" t="s">
        <v>76</v>
      </c>
      <c r="C437" s="134"/>
      <c r="D437" s="98">
        <f>ROUND(K415+D436,2)</f>
        <v>0</v>
      </c>
    </row>
    <row r="438" spans="2:4" ht="18.75" customHeight="1">
      <c r="B438" s="26" t="str">
        <f>B146</f>
        <v>Fund Balance, July 1, 2018</v>
      </c>
      <c r="C438" s="31">
        <v>2800</v>
      </c>
      <c r="D438" s="39"/>
    </row>
    <row r="439" spans="2:4" ht="18.75" customHeight="1">
      <c r="B439" s="26" t="s">
        <v>22</v>
      </c>
      <c r="C439" s="31">
        <v>2891</v>
      </c>
      <c r="D439" s="39"/>
    </row>
    <row r="440" spans="2:4" ht="12.75">
      <c r="B440" s="115" t="s">
        <v>287</v>
      </c>
      <c r="C440" s="116"/>
      <c r="D440" s="76"/>
    </row>
    <row r="441" spans="2:4" ht="18.75" customHeight="1">
      <c r="B441" s="14" t="s">
        <v>288</v>
      </c>
      <c r="C441" s="64">
        <v>2710</v>
      </c>
      <c r="D441" s="21"/>
    </row>
    <row r="442" spans="2:4" ht="18.75" customHeight="1">
      <c r="B442" s="3" t="s">
        <v>289</v>
      </c>
      <c r="C442" s="31">
        <v>2720</v>
      </c>
      <c r="D442" s="39"/>
    </row>
    <row r="443" spans="2:4" ht="18.75" customHeight="1">
      <c r="B443" s="3" t="s">
        <v>290</v>
      </c>
      <c r="C443" s="31">
        <v>2730</v>
      </c>
      <c r="D443" s="39"/>
    </row>
    <row r="444" spans="2:4" ht="18.75" customHeight="1">
      <c r="B444" s="3" t="s">
        <v>291</v>
      </c>
      <c r="C444" s="31">
        <v>2740</v>
      </c>
      <c r="D444" s="39"/>
    </row>
    <row r="445" spans="2:4" ht="18.75" customHeight="1">
      <c r="B445" s="3" t="s">
        <v>292</v>
      </c>
      <c r="C445" s="31">
        <v>2750</v>
      </c>
      <c r="D445" s="22"/>
    </row>
    <row r="446" spans="2:4" ht="18.75" customHeight="1">
      <c r="B446" s="34" t="str">
        <f>B154</f>
        <v>Total Fund Balances, June 30, 2019</v>
      </c>
      <c r="C446" s="84">
        <v>2700</v>
      </c>
      <c r="D446" s="103">
        <f>ROUND(SUM(D441:D445),2)</f>
        <v>0</v>
      </c>
    </row>
    <row r="447" spans="2:4" ht="12.75">
      <c r="B447" s="9"/>
      <c r="C447" s="9"/>
      <c r="D447" s="9"/>
    </row>
    <row r="448" spans="2:19" ht="12.75">
      <c r="B448" s="9" t="s">
        <v>21</v>
      </c>
      <c r="C448" s="9"/>
      <c r="D448" s="6"/>
      <c r="S448" s="174"/>
    </row>
    <row r="449" ht="12.75"/>
    <row r="450" spans="1:20" s="174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08"/>
    </row>
    <row r="451" spans="1:20" ht="12.75">
      <c r="A451" s="9" t="s">
        <v>84</v>
      </c>
      <c r="B451" s="90" t="str">
        <f>$B$1</f>
        <v>DISTRICT SCHOOL BOARD OF OKEECHOBEE COUNTY</v>
      </c>
      <c r="C451" s="9"/>
      <c r="D451" s="9"/>
      <c r="E451" s="9"/>
      <c r="F451" s="41"/>
      <c r="G451" s="171"/>
      <c r="H451" s="42"/>
      <c r="I451" s="6"/>
      <c r="J451" s="42"/>
      <c r="K451" s="33" t="s">
        <v>135</v>
      </c>
      <c r="T451" s="210"/>
    </row>
    <row r="452" spans="2:11" ht="12.75">
      <c r="B452" s="43" t="s">
        <v>421</v>
      </c>
      <c r="C452" s="9"/>
      <c r="D452" s="9"/>
      <c r="E452" s="9"/>
      <c r="F452" s="41"/>
      <c r="G452" s="42"/>
      <c r="H452" s="42"/>
      <c r="I452" s="6"/>
      <c r="J452" s="6"/>
      <c r="K452" s="42" t="s">
        <v>584</v>
      </c>
    </row>
    <row r="453" spans="2:11" ht="12.75">
      <c r="B453" s="213" t="str">
        <f>B4</f>
        <v>For the Fiscal Year Ended June 30, 2019</v>
      </c>
      <c r="C453" s="163"/>
      <c r="D453" s="163"/>
      <c r="E453" s="163"/>
      <c r="F453" s="163"/>
      <c r="G453" s="163"/>
      <c r="H453" s="172"/>
      <c r="I453" s="173"/>
      <c r="J453" s="173"/>
      <c r="K453" s="259" t="s">
        <v>569</v>
      </c>
    </row>
    <row r="454" spans="1:18" ht="25.5">
      <c r="A454" s="174"/>
      <c r="B454" s="397" t="s">
        <v>26</v>
      </c>
      <c r="C454" s="386" t="s">
        <v>346</v>
      </c>
      <c r="D454" s="7" t="s">
        <v>531</v>
      </c>
      <c r="E454" s="7" t="s">
        <v>530</v>
      </c>
      <c r="F454" s="7" t="s">
        <v>649</v>
      </c>
      <c r="G454" s="7" t="s">
        <v>529</v>
      </c>
      <c r="H454" s="7" t="s">
        <v>350</v>
      </c>
      <c r="I454" s="7" t="s">
        <v>532</v>
      </c>
      <c r="J454" s="7" t="s">
        <v>309</v>
      </c>
      <c r="K454" s="386" t="s">
        <v>9</v>
      </c>
      <c r="L454" s="174"/>
      <c r="M454" s="174"/>
      <c r="N454" s="174"/>
      <c r="O454" s="174"/>
      <c r="P454" s="174"/>
      <c r="Q454" s="174"/>
      <c r="R454" s="174"/>
    </row>
    <row r="455" spans="2:11" ht="12.75">
      <c r="B455" s="398"/>
      <c r="C455" s="387"/>
      <c r="D455" s="256" t="s">
        <v>296</v>
      </c>
      <c r="E455" s="256" t="s">
        <v>297</v>
      </c>
      <c r="F455" s="256" t="s">
        <v>298</v>
      </c>
      <c r="G455" s="256" t="s">
        <v>299</v>
      </c>
      <c r="H455" s="256" t="s">
        <v>300</v>
      </c>
      <c r="I455" s="256" t="s">
        <v>301</v>
      </c>
      <c r="J455" s="256" t="s">
        <v>302</v>
      </c>
      <c r="K455" s="387"/>
    </row>
    <row r="456" spans="2:11" ht="12.75">
      <c r="B456" s="124" t="s">
        <v>164</v>
      </c>
      <c r="C456" s="25"/>
      <c r="D456" s="255"/>
      <c r="E456" s="255"/>
      <c r="F456" s="255"/>
      <c r="G456" s="255"/>
      <c r="H456" s="255"/>
      <c r="I456" s="255"/>
      <c r="J456" s="255"/>
      <c r="K456" s="255"/>
    </row>
    <row r="457" spans="2:11" ht="18.75" customHeight="1">
      <c r="B457" s="3" t="s">
        <v>38</v>
      </c>
      <c r="C457" s="11">
        <v>3199</v>
      </c>
      <c r="D457" s="21"/>
      <c r="E457" s="21"/>
      <c r="F457" s="21"/>
      <c r="G457" s="21"/>
      <c r="H457" s="21"/>
      <c r="I457" s="21"/>
      <c r="J457" s="21"/>
      <c r="K457" s="103">
        <f>ROUND(SUM(D457:J457),2)</f>
        <v>0</v>
      </c>
    </row>
    <row r="458" spans="2:11" ht="18.75" customHeight="1">
      <c r="B458" s="3" t="s">
        <v>79</v>
      </c>
      <c r="C458" s="11">
        <v>3299</v>
      </c>
      <c r="D458" s="39"/>
      <c r="E458" s="39"/>
      <c r="F458" s="39"/>
      <c r="G458" s="39"/>
      <c r="H458" s="39"/>
      <c r="I458" s="39"/>
      <c r="J458" s="39"/>
      <c r="K458" s="108">
        <f>ROUND(SUM(D458:J458),2)</f>
        <v>0</v>
      </c>
    </row>
    <row r="459" spans="2:11" ht="12.75">
      <c r="B459" s="53" t="s">
        <v>4</v>
      </c>
      <c r="C459" s="44"/>
      <c r="D459" s="72"/>
      <c r="E459" s="72"/>
      <c r="F459" s="72"/>
      <c r="G459" s="72"/>
      <c r="H459" s="72"/>
      <c r="I459" s="72"/>
      <c r="J459" s="72"/>
      <c r="K459" s="72"/>
    </row>
    <row r="460" spans="2:11" ht="18.75" customHeight="1">
      <c r="B460" s="130" t="s">
        <v>602</v>
      </c>
      <c r="C460" s="17">
        <v>3322</v>
      </c>
      <c r="D460" s="39">
        <v>35288.87</v>
      </c>
      <c r="E460" s="39"/>
      <c r="F460" s="39"/>
      <c r="G460" s="39"/>
      <c r="H460" s="39"/>
      <c r="I460" s="39"/>
      <c r="J460" s="39"/>
      <c r="K460" s="108">
        <f>ROUND(SUM(D460:J460),2)</f>
        <v>35288.87</v>
      </c>
    </row>
    <row r="461" spans="2:11" ht="18.75" customHeight="1">
      <c r="B461" s="130" t="s">
        <v>28</v>
      </c>
      <c r="C461" s="17">
        <v>3326</v>
      </c>
      <c r="D461" s="39">
        <v>76.04</v>
      </c>
      <c r="E461" s="39"/>
      <c r="F461" s="39"/>
      <c r="G461" s="39"/>
      <c r="H461" s="39"/>
      <c r="I461" s="39"/>
      <c r="J461" s="39"/>
      <c r="K461" s="108">
        <f>ROUND(SUM(D461:J461),2)</f>
        <v>76.04</v>
      </c>
    </row>
    <row r="462" spans="2:11" ht="18.75" customHeight="1">
      <c r="B462" s="130" t="s">
        <v>614</v>
      </c>
      <c r="C462" s="17">
        <v>3341</v>
      </c>
      <c r="D462" s="39"/>
      <c r="E462" s="39"/>
      <c r="F462" s="39"/>
      <c r="G462" s="39"/>
      <c r="H462" s="39"/>
      <c r="I462" s="39"/>
      <c r="J462" s="39"/>
      <c r="K462" s="108">
        <f>ROUND(SUM(D462:J462),2)</f>
        <v>0</v>
      </c>
    </row>
    <row r="463" spans="2:11" ht="18.75" customHeight="1">
      <c r="B463" s="130" t="s">
        <v>241</v>
      </c>
      <c r="C463" s="17">
        <v>3399</v>
      </c>
      <c r="D463" s="39"/>
      <c r="E463" s="39"/>
      <c r="F463" s="39"/>
      <c r="G463" s="39"/>
      <c r="H463" s="39"/>
      <c r="I463" s="39"/>
      <c r="J463" s="39"/>
      <c r="K463" s="108">
        <f>ROUND(SUM(D463:J463),2)</f>
        <v>0</v>
      </c>
    </row>
    <row r="464" spans="2:11" ht="18.75" customHeight="1">
      <c r="B464" s="132" t="s">
        <v>258</v>
      </c>
      <c r="C464" s="166">
        <v>3300</v>
      </c>
      <c r="D464" s="102">
        <f aca="true" t="shared" si="7" ref="D464:J464">ROUND(SUM(D460:D463),2)</f>
        <v>35364.91</v>
      </c>
      <c r="E464" s="107">
        <f t="shared" si="7"/>
        <v>0</v>
      </c>
      <c r="F464" s="107">
        <f t="shared" si="7"/>
        <v>0</v>
      </c>
      <c r="G464" s="107">
        <f t="shared" si="7"/>
        <v>0</v>
      </c>
      <c r="H464" s="107">
        <f t="shared" si="7"/>
        <v>0</v>
      </c>
      <c r="I464" s="107">
        <f t="shared" si="7"/>
        <v>0</v>
      </c>
      <c r="J464" s="107">
        <f t="shared" si="7"/>
        <v>0</v>
      </c>
      <c r="K464" s="102">
        <f>ROUND(SUM(D464:J464),2)</f>
        <v>35364.91</v>
      </c>
    </row>
    <row r="465" spans="2:11" ht="12.75">
      <c r="B465" s="175" t="s">
        <v>5</v>
      </c>
      <c r="C465" s="176"/>
      <c r="D465" s="69"/>
      <c r="E465" s="69"/>
      <c r="F465" s="69"/>
      <c r="G465" s="69"/>
      <c r="H465" s="69"/>
      <c r="I465" s="69"/>
      <c r="J465" s="69"/>
      <c r="K465" s="69"/>
    </row>
    <row r="466" spans="2:11" ht="18.75" customHeight="1">
      <c r="B466" s="130" t="s">
        <v>314</v>
      </c>
      <c r="C466" s="17">
        <v>3412</v>
      </c>
      <c r="D466" s="39"/>
      <c r="E466" s="39"/>
      <c r="F466" s="39"/>
      <c r="G466" s="39"/>
      <c r="H466" s="39"/>
      <c r="I466" s="39"/>
      <c r="J466" s="39"/>
      <c r="K466" s="108">
        <f aca="true" t="shared" si="8" ref="K466:K480">ROUND(SUM(D466:J466),2)</f>
        <v>0</v>
      </c>
    </row>
    <row r="467" spans="2:11" ht="18.75" customHeight="1">
      <c r="B467" s="130" t="s">
        <v>332</v>
      </c>
      <c r="C467" s="17">
        <v>3418</v>
      </c>
      <c r="D467" s="39"/>
      <c r="E467" s="39"/>
      <c r="F467" s="39"/>
      <c r="G467" s="39"/>
      <c r="H467" s="39"/>
      <c r="I467" s="39"/>
      <c r="J467" s="39"/>
      <c r="K467" s="108">
        <f t="shared" si="8"/>
        <v>0</v>
      </c>
    </row>
    <row r="468" spans="2:11" ht="18.75" customHeight="1">
      <c r="B468" s="130" t="s">
        <v>333</v>
      </c>
      <c r="C468" s="17">
        <v>3419</v>
      </c>
      <c r="D468" s="39"/>
      <c r="E468" s="39"/>
      <c r="F468" s="39"/>
      <c r="G468" s="39"/>
      <c r="H468" s="39"/>
      <c r="I468" s="39"/>
      <c r="J468" s="39"/>
      <c r="K468" s="108">
        <f t="shared" si="8"/>
        <v>0</v>
      </c>
    </row>
    <row r="469" spans="2:11" ht="18.75" customHeight="1">
      <c r="B469" s="130" t="s">
        <v>29</v>
      </c>
      <c r="C469" s="17">
        <v>3421</v>
      </c>
      <c r="D469" s="39"/>
      <c r="E469" s="39"/>
      <c r="F469" s="39"/>
      <c r="G469" s="39"/>
      <c r="H469" s="39"/>
      <c r="I469" s="39"/>
      <c r="J469" s="39"/>
      <c r="K469" s="108">
        <f t="shared" si="8"/>
        <v>0</v>
      </c>
    </row>
    <row r="470" spans="2:11" ht="18.75" customHeight="1">
      <c r="B470" s="130" t="s">
        <v>184</v>
      </c>
      <c r="C470" s="17">
        <v>3422</v>
      </c>
      <c r="D470" s="39"/>
      <c r="E470" s="39"/>
      <c r="F470" s="39"/>
      <c r="G470" s="39"/>
      <c r="H470" s="39"/>
      <c r="I470" s="39"/>
      <c r="J470" s="39"/>
      <c r="K470" s="108">
        <f t="shared" si="8"/>
        <v>0</v>
      </c>
    </row>
    <row r="471" spans="2:11" ht="18.75" customHeight="1">
      <c r="B471" s="130" t="s">
        <v>30</v>
      </c>
      <c r="C471" s="17">
        <v>3423</v>
      </c>
      <c r="D471" s="39"/>
      <c r="E471" s="39"/>
      <c r="F471" s="39"/>
      <c r="G471" s="39"/>
      <c r="H471" s="39"/>
      <c r="I471" s="39"/>
      <c r="J471" s="39"/>
      <c r="K471" s="108">
        <f t="shared" si="8"/>
        <v>0</v>
      </c>
    </row>
    <row r="472" spans="2:11" ht="18.75" customHeight="1">
      <c r="B472" s="130" t="s">
        <v>31</v>
      </c>
      <c r="C472" s="17">
        <v>3431</v>
      </c>
      <c r="D472" s="39"/>
      <c r="E472" s="39"/>
      <c r="F472" s="39"/>
      <c r="G472" s="39"/>
      <c r="H472" s="39"/>
      <c r="I472" s="39"/>
      <c r="J472" s="39"/>
      <c r="K472" s="108">
        <f t="shared" si="8"/>
        <v>0</v>
      </c>
    </row>
    <row r="473" spans="2:11" ht="18.75" customHeight="1">
      <c r="B473" s="130" t="s">
        <v>81</v>
      </c>
      <c r="C473" s="17">
        <v>3432</v>
      </c>
      <c r="D473" s="39"/>
      <c r="E473" s="39"/>
      <c r="F473" s="39"/>
      <c r="G473" s="39"/>
      <c r="H473" s="39"/>
      <c r="I473" s="39"/>
      <c r="J473" s="39"/>
      <c r="K473" s="108">
        <f t="shared" si="8"/>
        <v>0</v>
      </c>
    </row>
    <row r="474" spans="2:11" ht="18.75" customHeight="1">
      <c r="B474" s="130" t="s">
        <v>129</v>
      </c>
      <c r="C474" s="17">
        <v>3433</v>
      </c>
      <c r="D474" s="39"/>
      <c r="E474" s="39"/>
      <c r="F474" s="39"/>
      <c r="G474" s="39"/>
      <c r="H474" s="39"/>
      <c r="I474" s="39"/>
      <c r="J474" s="39"/>
      <c r="K474" s="108">
        <f t="shared" si="8"/>
        <v>0</v>
      </c>
    </row>
    <row r="475" spans="2:11" ht="18.75" customHeight="1">
      <c r="B475" s="130" t="s">
        <v>430</v>
      </c>
      <c r="C475" s="17">
        <v>3440</v>
      </c>
      <c r="D475" s="39"/>
      <c r="E475" s="39"/>
      <c r="F475" s="39"/>
      <c r="G475" s="39"/>
      <c r="H475" s="39"/>
      <c r="I475" s="39"/>
      <c r="J475" s="39"/>
      <c r="K475" s="108">
        <f t="shared" si="8"/>
        <v>0</v>
      </c>
    </row>
    <row r="476" spans="2:11" ht="18.75" customHeight="1">
      <c r="B476" s="130" t="s">
        <v>146</v>
      </c>
      <c r="C476" s="17">
        <v>3495</v>
      </c>
      <c r="D476" s="39"/>
      <c r="E476" s="39"/>
      <c r="F476" s="39"/>
      <c r="G476" s="39"/>
      <c r="H476" s="39"/>
      <c r="I476" s="39"/>
      <c r="J476" s="39"/>
      <c r="K476" s="108">
        <f t="shared" si="8"/>
        <v>0</v>
      </c>
    </row>
    <row r="477" spans="2:11" ht="18.75" customHeight="1">
      <c r="B477" s="130" t="s">
        <v>32</v>
      </c>
      <c r="C477" s="17">
        <v>3496</v>
      </c>
      <c r="D477" s="39"/>
      <c r="E477" s="39"/>
      <c r="F477" s="39"/>
      <c r="G477" s="39"/>
      <c r="H477" s="39"/>
      <c r="I477" s="39"/>
      <c r="J477" s="39"/>
      <c r="K477" s="108">
        <f t="shared" si="8"/>
        <v>0</v>
      </c>
    </row>
    <row r="478" spans="2:11" ht="18.75" customHeight="1">
      <c r="B478" s="130" t="s">
        <v>199</v>
      </c>
      <c r="C478" s="17">
        <v>3497</v>
      </c>
      <c r="D478" s="39"/>
      <c r="E478" s="39"/>
      <c r="F478" s="39"/>
      <c r="G478" s="39"/>
      <c r="H478" s="39"/>
      <c r="I478" s="39"/>
      <c r="J478" s="39"/>
      <c r="K478" s="108">
        <f t="shared" si="8"/>
        <v>0</v>
      </c>
    </row>
    <row r="479" spans="2:11" ht="18.75" customHeight="1">
      <c r="B479" s="130" t="s">
        <v>259</v>
      </c>
      <c r="C479" s="19">
        <v>3400</v>
      </c>
      <c r="D479" s="102">
        <f aca="true" t="shared" si="9" ref="D479:J479">ROUND(SUM(D466:D478),2)</f>
        <v>0</v>
      </c>
      <c r="E479" s="102">
        <f t="shared" si="9"/>
        <v>0</v>
      </c>
      <c r="F479" s="102">
        <f t="shared" si="9"/>
        <v>0</v>
      </c>
      <c r="G479" s="102">
        <f t="shared" si="9"/>
        <v>0</v>
      </c>
      <c r="H479" s="102">
        <f t="shared" si="9"/>
        <v>0</v>
      </c>
      <c r="I479" s="102">
        <f t="shared" si="9"/>
        <v>0</v>
      </c>
      <c r="J479" s="102">
        <f t="shared" si="9"/>
        <v>0</v>
      </c>
      <c r="K479" s="107">
        <f t="shared" si="8"/>
        <v>0</v>
      </c>
    </row>
    <row r="480" spans="2:11" ht="18.75" customHeight="1">
      <c r="B480" s="179" t="s">
        <v>202</v>
      </c>
      <c r="C480" s="59">
        <v>3000</v>
      </c>
      <c r="D480" s="78">
        <f>ROUND(D457+D458+D464+D479,2)</f>
        <v>35364.91</v>
      </c>
      <c r="E480" s="78">
        <f aca="true" t="shared" si="10" ref="E480:J480">ROUND(E457+E458+E464+E479,2)</f>
        <v>0</v>
      </c>
      <c r="F480" s="78">
        <f t="shared" si="10"/>
        <v>0</v>
      </c>
      <c r="G480" s="78">
        <f t="shared" si="10"/>
        <v>0</v>
      </c>
      <c r="H480" s="78">
        <f t="shared" si="10"/>
        <v>0</v>
      </c>
      <c r="I480" s="78">
        <f t="shared" si="10"/>
        <v>0</v>
      </c>
      <c r="J480" s="78">
        <f t="shared" si="10"/>
        <v>0</v>
      </c>
      <c r="K480" s="78">
        <f t="shared" si="8"/>
        <v>35364.91</v>
      </c>
    </row>
    <row r="481" spans="2:11" ht="12.75">
      <c r="B481" s="233" t="s">
        <v>10</v>
      </c>
      <c r="C481" s="167"/>
      <c r="D481" s="78"/>
      <c r="E481" s="78"/>
      <c r="F481" s="78"/>
      <c r="G481" s="78"/>
      <c r="H481" s="78"/>
      <c r="I481" s="78"/>
      <c r="J481" s="78"/>
      <c r="K481" s="78"/>
    </row>
    <row r="482" spans="2:11" ht="12.75">
      <c r="B482" s="178" t="s">
        <v>347</v>
      </c>
      <c r="C482" s="247"/>
      <c r="D482" s="70"/>
      <c r="E482" s="70"/>
      <c r="F482" s="70"/>
      <c r="G482" s="70"/>
      <c r="H482" s="70"/>
      <c r="I482" s="70"/>
      <c r="J482" s="70"/>
      <c r="K482" s="70"/>
    </row>
    <row r="483" spans="2:11" ht="18.75" customHeight="1">
      <c r="B483" s="130" t="s">
        <v>33</v>
      </c>
      <c r="C483" s="82">
        <v>710</v>
      </c>
      <c r="D483" s="21">
        <v>35000</v>
      </c>
      <c r="E483" s="21"/>
      <c r="F483" s="21"/>
      <c r="G483" s="21"/>
      <c r="H483" s="21"/>
      <c r="I483" s="21"/>
      <c r="J483" s="21"/>
      <c r="K483" s="103">
        <f aca="true" t="shared" si="11" ref="K483:K488">ROUND(SUM(D483:J483),2)</f>
        <v>35000</v>
      </c>
    </row>
    <row r="484" spans="2:11" ht="18.75" customHeight="1">
      <c r="B484" s="130" t="s">
        <v>34</v>
      </c>
      <c r="C484" s="17">
        <v>720</v>
      </c>
      <c r="D484" s="39">
        <v>2170</v>
      </c>
      <c r="E484" s="39"/>
      <c r="F484" s="39"/>
      <c r="G484" s="39"/>
      <c r="H484" s="39"/>
      <c r="I484" s="39"/>
      <c r="J484" s="39"/>
      <c r="K484" s="108">
        <f t="shared" si="11"/>
        <v>2170</v>
      </c>
    </row>
    <row r="485" spans="2:11" ht="18.75" customHeight="1">
      <c r="B485" s="130" t="s">
        <v>35</v>
      </c>
      <c r="C485" s="17">
        <v>730</v>
      </c>
      <c r="D485" s="39">
        <v>16.02</v>
      </c>
      <c r="E485" s="39"/>
      <c r="F485" s="39"/>
      <c r="G485" s="39"/>
      <c r="H485" s="39"/>
      <c r="I485" s="39"/>
      <c r="J485" s="39"/>
      <c r="K485" s="108">
        <f t="shared" si="11"/>
        <v>16.02</v>
      </c>
    </row>
    <row r="486" spans="2:11" ht="18.75" customHeight="1">
      <c r="B486" s="130" t="s">
        <v>338</v>
      </c>
      <c r="C486" s="17">
        <v>790</v>
      </c>
      <c r="D486" s="39"/>
      <c r="E486" s="39"/>
      <c r="F486" s="39"/>
      <c r="G486" s="39"/>
      <c r="H486" s="39"/>
      <c r="I486" s="39"/>
      <c r="J486" s="39"/>
      <c r="K486" s="108">
        <f t="shared" si="11"/>
        <v>0</v>
      </c>
    </row>
    <row r="487" spans="2:11" ht="18.75" customHeight="1">
      <c r="B487" s="179" t="s">
        <v>220</v>
      </c>
      <c r="C487" s="59"/>
      <c r="D487" s="102">
        <f aca="true" t="shared" si="12" ref="D487:J487">ROUND(SUM(D483:D486),2)</f>
        <v>37186.02</v>
      </c>
      <c r="E487" s="107">
        <f t="shared" si="12"/>
        <v>0</v>
      </c>
      <c r="F487" s="107">
        <f t="shared" si="12"/>
        <v>0</v>
      </c>
      <c r="G487" s="107">
        <f t="shared" si="12"/>
        <v>0</v>
      </c>
      <c r="H487" s="107">
        <f t="shared" si="12"/>
        <v>0</v>
      </c>
      <c r="I487" s="107">
        <f t="shared" si="12"/>
        <v>0</v>
      </c>
      <c r="J487" s="107">
        <f t="shared" si="12"/>
        <v>0</v>
      </c>
      <c r="K487" s="107">
        <f t="shared" si="11"/>
        <v>37186.02</v>
      </c>
    </row>
    <row r="488" spans="2:11" ht="18.75" customHeight="1">
      <c r="B488" s="180" t="s">
        <v>14</v>
      </c>
      <c r="C488" s="80"/>
      <c r="D488" s="102">
        <f aca="true" t="shared" si="13" ref="D488:J488">ROUND(D480-D487,2)</f>
        <v>-1821.11</v>
      </c>
      <c r="E488" s="102">
        <f t="shared" si="13"/>
        <v>0</v>
      </c>
      <c r="F488" s="102">
        <f t="shared" si="13"/>
        <v>0</v>
      </c>
      <c r="G488" s="102">
        <f t="shared" si="13"/>
        <v>0</v>
      </c>
      <c r="H488" s="102">
        <f t="shared" si="13"/>
        <v>0</v>
      </c>
      <c r="I488" s="102">
        <f t="shared" si="13"/>
        <v>0</v>
      </c>
      <c r="J488" s="102">
        <f t="shared" si="13"/>
        <v>0</v>
      </c>
      <c r="K488" s="102">
        <f t="shared" si="11"/>
        <v>-1821.11</v>
      </c>
    </row>
    <row r="489" spans="2:11" ht="38.25">
      <c r="B489" s="121" t="s">
        <v>348</v>
      </c>
      <c r="C489" s="205" t="s">
        <v>346</v>
      </c>
      <c r="D489" s="158" t="s">
        <v>533</v>
      </c>
      <c r="E489" s="158" t="s">
        <v>534</v>
      </c>
      <c r="F489" s="158" t="s">
        <v>650</v>
      </c>
      <c r="G489" s="158" t="s">
        <v>535</v>
      </c>
      <c r="H489" s="158" t="s">
        <v>536</v>
      </c>
      <c r="I489" s="158" t="s">
        <v>537</v>
      </c>
      <c r="J489" s="158" t="s">
        <v>426</v>
      </c>
      <c r="K489" s="120" t="s">
        <v>9</v>
      </c>
    </row>
    <row r="490" spans="2:11" ht="18.75" customHeight="1">
      <c r="B490" s="131" t="s">
        <v>315</v>
      </c>
      <c r="C490" s="82">
        <v>3710</v>
      </c>
      <c r="D490" s="21"/>
      <c r="E490" s="21"/>
      <c r="F490" s="21"/>
      <c r="G490" s="21"/>
      <c r="H490" s="21"/>
      <c r="I490" s="21"/>
      <c r="J490" s="21"/>
      <c r="K490" s="103">
        <f aca="true" t="shared" si="14" ref="K490:K505">ROUND(SUM(D490:J490),2)</f>
        <v>0</v>
      </c>
    </row>
    <row r="491" spans="2:11" ht="18.75" customHeight="1">
      <c r="B491" s="131" t="s">
        <v>77</v>
      </c>
      <c r="C491" s="17">
        <v>3791</v>
      </c>
      <c r="D491" s="39"/>
      <c r="E491" s="39"/>
      <c r="F491" s="39"/>
      <c r="G491" s="39"/>
      <c r="H491" s="39"/>
      <c r="I491" s="39"/>
      <c r="J491" s="39"/>
      <c r="K491" s="108">
        <f t="shared" si="14"/>
        <v>0</v>
      </c>
    </row>
    <row r="492" spans="2:11" ht="18.75" customHeight="1">
      <c r="B492" s="130" t="s">
        <v>317</v>
      </c>
      <c r="C492" s="17">
        <v>891</v>
      </c>
      <c r="D492" s="39"/>
      <c r="E492" s="39"/>
      <c r="F492" s="39"/>
      <c r="G492" s="39"/>
      <c r="H492" s="39"/>
      <c r="I492" s="39"/>
      <c r="J492" s="39"/>
      <c r="K492" s="108">
        <f t="shared" si="14"/>
        <v>0</v>
      </c>
    </row>
    <row r="493" spans="2:11" ht="18.75" customHeight="1">
      <c r="B493" s="131" t="s">
        <v>363</v>
      </c>
      <c r="C493" s="17">
        <v>3750</v>
      </c>
      <c r="D493" s="39"/>
      <c r="E493" s="39"/>
      <c r="F493" s="39"/>
      <c r="G493" s="39"/>
      <c r="H493" s="39"/>
      <c r="I493" s="39"/>
      <c r="J493" s="39"/>
      <c r="K493" s="108">
        <f t="shared" si="14"/>
        <v>0</v>
      </c>
    </row>
    <row r="494" spans="2:11" ht="18.75" customHeight="1">
      <c r="B494" s="131" t="s">
        <v>364</v>
      </c>
      <c r="C494" s="17">
        <v>3793</v>
      </c>
      <c r="D494" s="39"/>
      <c r="E494" s="39"/>
      <c r="F494" s="39"/>
      <c r="G494" s="39"/>
      <c r="H494" s="39"/>
      <c r="I494" s="39"/>
      <c r="J494" s="39"/>
      <c r="K494" s="108">
        <f t="shared" si="14"/>
        <v>0</v>
      </c>
    </row>
    <row r="495" spans="2:11" ht="18.75" customHeight="1">
      <c r="B495" s="130" t="s">
        <v>365</v>
      </c>
      <c r="C495" s="17">
        <v>893</v>
      </c>
      <c r="D495" s="39"/>
      <c r="E495" s="39"/>
      <c r="F495" s="39"/>
      <c r="G495" s="39"/>
      <c r="H495" s="39"/>
      <c r="I495" s="39"/>
      <c r="J495" s="39"/>
      <c r="K495" s="108">
        <f t="shared" si="14"/>
        <v>0</v>
      </c>
    </row>
    <row r="496" spans="2:11" ht="18.75" customHeight="1">
      <c r="B496" s="131" t="s">
        <v>144</v>
      </c>
      <c r="C496" s="17">
        <v>3720</v>
      </c>
      <c r="D496" s="39"/>
      <c r="E496" s="39"/>
      <c r="F496" s="39"/>
      <c r="G496" s="39"/>
      <c r="H496" s="39"/>
      <c r="I496" s="39"/>
      <c r="J496" s="39"/>
      <c r="K496" s="108">
        <f t="shared" si="14"/>
        <v>0</v>
      </c>
    </row>
    <row r="497" spans="2:11" ht="18.75" customHeight="1">
      <c r="B497" s="131" t="s">
        <v>36</v>
      </c>
      <c r="C497" s="17">
        <v>3760</v>
      </c>
      <c r="D497" s="39"/>
      <c r="E497" s="39"/>
      <c r="F497" s="39"/>
      <c r="G497" s="39"/>
      <c r="H497" s="39"/>
      <c r="I497" s="39"/>
      <c r="J497" s="39"/>
      <c r="K497" s="108">
        <f t="shared" si="14"/>
        <v>0</v>
      </c>
    </row>
    <row r="498" spans="2:11" ht="18.75" customHeight="1">
      <c r="B498" s="131" t="s">
        <v>316</v>
      </c>
      <c r="C498" s="17">
        <v>3715</v>
      </c>
      <c r="D498" s="39"/>
      <c r="E498" s="39"/>
      <c r="F498" s="39"/>
      <c r="G498" s="39"/>
      <c r="H498" s="39"/>
      <c r="I498" s="39"/>
      <c r="J498" s="39"/>
      <c r="K498" s="108">
        <f t="shared" si="14"/>
        <v>0</v>
      </c>
    </row>
    <row r="499" spans="2:11" ht="18.75" customHeight="1">
      <c r="B499" s="131" t="s">
        <v>78</v>
      </c>
      <c r="C499" s="17">
        <v>3792</v>
      </c>
      <c r="D499" s="39"/>
      <c r="E499" s="39"/>
      <c r="F499" s="39"/>
      <c r="G499" s="39"/>
      <c r="H499" s="39"/>
      <c r="I499" s="39"/>
      <c r="J499" s="39"/>
      <c r="K499" s="108">
        <f t="shared" si="14"/>
        <v>0</v>
      </c>
    </row>
    <row r="500" spans="2:11" ht="18.75" customHeight="1">
      <c r="B500" s="130" t="s">
        <v>318</v>
      </c>
      <c r="C500" s="17">
        <v>892</v>
      </c>
      <c r="D500" s="39"/>
      <c r="E500" s="39"/>
      <c r="F500" s="39"/>
      <c r="G500" s="39"/>
      <c r="H500" s="39"/>
      <c r="I500" s="39"/>
      <c r="J500" s="39"/>
      <c r="K500" s="108">
        <f t="shared" si="14"/>
        <v>0</v>
      </c>
    </row>
    <row r="501" spans="2:11" ht="18.75" customHeight="1">
      <c r="B501" s="130" t="s">
        <v>336</v>
      </c>
      <c r="C501" s="17">
        <v>761</v>
      </c>
      <c r="D501" s="39"/>
      <c r="E501" s="39"/>
      <c r="F501" s="39"/>
      <c r="G501" s="39"/>
      <c r="H501" s="39"/>
      <c r="I501" s="39"/>
      <c r="J501" s="39"/>
      <c r="K501" s="108">
        <f t="shared" si="14"/>
        <v>0</v>
      </c>
    </row>
    <row r="502" spans="2:11" ht="18.75" customHeight="1">
      <c r="B502" s="131" t="s">
        <v>378</v>
      </c>
      <c r="C502" s="17">
        <v>3755</v>
      </c>
      <c r="D502" s="39"/>
      <c r="E502" s="39"/>
      <c r="F502" s="39"/>
      <c r="G502" s="39"/>
      <c r="H502" s="39"/>
      <c r="I502" s="39"/>
      <c r="J502" s="39"/>
      <c r="K502" s="108">
        <f t="shared" si="14"/>
        <v>0</v>
      </c>
    </row>
    <row r="503" spans="2:11" ht="18.75" customHeight="1">
      <c r="B503" s="131" t="s">
        <v>366</v>
      </c>
      <c r="C503" s="17">
        <v>3794</v>
      </c>
      <c r="D503" s="39"/>
      <c r="E503" s="39"/>
      <c r="F503" s="39"/>
      <c r="G503" s="39"/>
      <c r="H503" s="39"/>
      <c r="I503" s="39"/>
      <c r="J503" s="39"/>
      <c r="K503" s="108">
        <f t="shared" si="14"/>
        <v>0</v>
      </c>
    </row>
    <row r="504" spans="2:11" ht="18.75" customHeight="1">
      <c r="B504" s="132" t="s">
        <v>377</v>
      </c>
      <c r="C504" s="62">
        <v>894</v>
      </c>
      <c r="D504" s="22"/>
      <c r="E504" s="22"/>
      <c r="F504" s="22"/>
      <c r="G504" s="22"/>
      <c r="H504" s="22"/>
      <c r="I504" s="22"/>
      <c r="J504" s="22"/>
      <c r="K504" s="108">
        <f t="shared" si="14"/>
        <v>0</v>
      </c>
    </row>
    <row r="505" spans="2:11" ht="18.75" customHeight="1">
      <c r="B505" s="130" t="s">
        <v>335</v>
      </c>
      <c r="C505" s="17">
        <v>762</v>
      </c>
      <c r="D505" s="39"/>
      <c r="E505" s="39"/>
      <c r="F505" s="39"/>
      <c r="G505" s="39"/>
      <c r="H505" s="39"/>
      <c r="I505" s="39"/>
      <c r="J505" s="39"/>
      <c r="K505" s="108">
        <f t="shared" si="14"/>
        <v>0</v>
      </c>
    </row>
    <row r="506" spans="2:11" ht="12.75">
      <c r="B506" s="133" t="s">
        <v>17</v>
      </c>
      <c r="C506" s="54"/>
      <c r="D506" s="67"/>
      <c r="E506" s="69"/>
      <c r="F506" s="67"/>
      <c r="G506" s="67"/>
      <c r="H506" s="67"/>
      <c r="I506" s="67"/>
      <c r="J506" s="67"/>
      <c r="K506" s="69"/>
    </row>
    <row r="507" spans="2:11" ht="18.75" customHeight="1">
      <c r="B507" s="130" t="s">
        <v>249</v>
      </c>
      <c r="C507" s="17">
        <v>3610</v>
      </c>
      <c r="D507" s="39"/>
      <c r="E507" s="39"/>
      <c r="F507" s="39"/>
      <c r="G507" s="39"/>
      <c r="H507" s="39"/>
      <c r="I507" s="39"/>
      <c r="J507" s="39"/>
      <c r="K507" s="108">
        <f aca="true" t="shared" si="15" ref="K507:K514">ROUND(SUM(D507:J507),2)</f>
        <v>0</v>
      </c>
    </row>
    <row r="508" spans="2:11" ht="18.75" customHeight="1">
      <c r="B508" s="130" t="s">
        <v>222</v>
      </c>
      <c r="C508" s="17">
        <v>3630</v>
      </c>
      <c r="D508" s="39"/>
      <c r="E508" s="39"/>
      <c r="F508" s="39"/>
      <c r="G508" s="39"/>
      <c r="H508" s="39"/>
      <c r="I508" s="39"/>
      <c r="J508" s="39"/>
      <c r="K508" s="108">
        <f t="shared" si="15"/>
        <v>0</v>
      </c>
    </row>
    <row r="509" spans="2:11" ht="18.75" customHeight="1">
      <c r="B509" s="130" t="s">
        <v>223</v>
      </c>
      <c r="C509" s="17">
        <v>3640</v>
      </c>
      <c r="D509" s="22"/>
      <c r="E509" s="22"/>
      <c r="F509" s="22"/>
      <c r="G509" s="22"/>
      <c r="H509" s="22"/>
      <c r="I509" s="22"/>
      <c r="J509" s="39"/>
      <c r="K509" s="108">
        <f t="shared" si="15"/>
        <v>0</v>
      </c>
    </row>
    <row r="510" spans="2:11" ht="18.75" customHeight="1">
      <c r="B510" s="130" t="s">
        <v>250</v>
      </c>
      <c r="C510" s="17">
        <v>3650</v>
      </c>
      <c r="D510" s="22"/>
      <c r="E510" s="22"/>
      <c r="F510" s="22"/>
      <c r="G510" s="22"/>
      <c r="H510" s="22"/>
      <c r="I510" s="22"/>
      <c r="J510" s="39"/>
      <c r="K510" s="108">
        <f t="shared" si="15"/>
        <v>0</v>
      </c>
    </row>
    <row r="511" spans="2:11" ht="18.75" customHeight="1">
      <c r="B511" s="130" t="s">
        <v>224</v>
      </c>
      <c r="C511" s="17">
        <v>3660</v>
      </c>
      <c r="D511" s="22"/>
      <c r="E511" s="22"/>
      <c r="F511" s="22"/>
      <c r="G511" s="22"/>
      <c r="H511" s="22"/>
      <c r="I511" s="22"/>
      <c r="J511" s="39"/>
      <c r="K511" s="108">
        <f t="shared" si="15"/>
        <v>0</v>
      </c>
    </row>
    <row r="512" spans="2:11" ht="18.75" customHeight="1">
      <c r="B512" s="130" t="s">
        <v>225</v>
      </c>
      <c r="C512" s="17">
        <v>3670</v>
      </c>
      <c r="D512" s="22"/>
      <c r="E512" s="22"/>
      <c r="F512" s="22"/>
      <c r="G512" s="22"/>
      <c r="H512" s="22"/>
      <c r="I512" s="22"/>
      <c r="J512" s="39"/>
      <c r="K512" s="108">
        <f t="shared" si="15"/>
        <v>0</v>
      </c>
    </row>
    <row r="513" spans="2:11" ht="18.75" customHeight="1">
      <c r="B513" s="130" t="s">
        <v>226</v>
      </c>
      <c r="C513" s="17">
        <v>3690</v>
      </c>
      <c r="D513" s="22"/>
      <c r="E513" s="22"/>
      <c r="F513" s="22"/>
      <c r="G513" s="22"/>
      <c r="H513" s="22"/>
      <c r="I513" s="22"/>
      <c r="J513" s="39"/>
      <c r="K513" s="108">
        <f t="shared" si="15"/>
        <v>0</v>
      </c>
    </row>
    <row r="514" spans="2:11" ht="18.75" customHeight="1">
      <c r="B514" s="130" t="s">
        <v>227</v>
      </c>
      <c r="C514" s="19">
        <v>3600</v>
      </c>
      <c r="D514" s="102">
        <f aca="true" t="shared" si="16" ref="D514:J514">ROUND(SUM(D507:D513),2)</f>
        <v>0</v>
      </c>
      <c r="E514" s="107">
        <f t="shared" si="16"/>
        <v>0</v>
      </c>
      <c r="F514" s="107">
        <f t="shared" si="16"/>
        <v>0</v>
      </c>
      <c r="G514" s="107">
        <f t="shared" si="16"/>
        <v>0</v>
      </c>
      <c r="H514" s="107">
        <f t="shared" si="16"/>
        <v>0</v>
      </c>
      <c r="I514" s="107">
        <f t="shared" si="16"/>
        <v>0</v>
      </c>
      <c r="J514" s="107">
        <f t="shared" si="16"/>
        <v>0</v>
      </c>
      <c r="K514" s="102">
        <f t="shared" si="15"/>
        <v>0</v>
      </c>
    </row>
    <row r="515" spans="2:11" ht="12.75">
      <c r="B515" s="133" t="s">
        <v>18</v>
      </c>
      <c r="C515" s="54"/>
      <c r="D515" s="69"/>
      <c r="E515" s="69"/>
      <c r="F515" s="69"/>
      <c r="G515" s="69"/>
      <c r="H515" s="69"/>
      <c r="I515" s="69"/>
      <c r="J515" s="69"/>
      <c r="K515" s="69"/>
    </row>
    <row r="516" spans="2:11" ht="18.75" customHeight="1">
      <c r="B516" s="130" t="s">
        <v>251</v>
      </c>
      <c r="C516" s="82">
        <v>910</v>
      </c>
      <c r="D516" s="21"/>
      <c r="E516" s="21"/>
      <c r="F516" s="21"/>
      <c r="G516" s="21"/>
      <c r="H516" s="21"/>
      <c r="I516" s="21"/>
      <c r="J516" s="39"/>
      <c r="K516" s="108">
        <f aca="true" t="shared" si="17" ref="K516:K534">ROUND(SUM(D516:J516),2)</f>
        <v>0</v>
      </c>
    </row>
    <row r="517" spans="2:11" ht="18.75" customHeight="1">
      <c r="B517" s="132" t="s">
        <v>229</v>
      </c>
      <c r="C517" s="62">
        <v>930</v>
      </c>
      <c r="D517" s="22"/>
      <c r="E517" s="22"/>
      <c r="F517" s="22"/>
      <c r="G517" s="22"/>
      <c r="H517" s="22"/>
      <c r="I517" s="22"/>
      <c r="J517" s="39"/>
      <c r="K517" s="108">
        <f t="shared" si="17"/>
        <v>0</v>
      </c>
    </row>
    <row r="518" spans="2:11" ht="18.75" customHeight="1">
      <c r="B518" s="132" t="s">
        <v>230</v>
      </c>
      <c r="C518" s="62">
        <v>940</v>
      </c>
      <c r="D518" s="22"/>
      <c r="E518" s="22"/>
      <c r="F518" s="22"/>
      <c r="G518" s="22"/>
      <c r="H518" s="22"/>
      <c r="I518" s="22"/>
      <c r="J518" s="39"/>
      <c r="K518" s="108">
        <f t="shared" si="17"/>
        <v>0</v>
      </c>
    </row>
    <row r="519" spans="2:11" ht="18.75" customHeight="1">
      <c r="B519" s="130" t="s">
        <v>250</v>
      </c>
      <c r="C519" s="17">
        <v>950</v>
      </c>
      <c r="D519" s="39"/>
      <c r="E519" s="39"/>
      <c r="F519" s="39"/>
      <c r="G519" s="39"/>
      <c r="H519" s="39"/>
      <c r="I519" s="39"/>
      <c r="J519" s="39"/>
      <c r="K519" s="108">
        <f t="shared" si="17"/>
        <v>0</v>
      </c>
    </row>
    <row r="520" spans="2:11" ht="18.75" customHeight="1">
      <c r="B520" s="130" t="s">
        <v>231</v>
      </c>
      <c r="C520" s="17">
        <v>960</v>
      </c>
      <c r="D520" s="39"/>
      <c r="E520" s="39"/>
      <c r="F520" s="39"/>
      <c r="G520" s="39"/>
      <c r="H520" s="39"/>
      <c r="I520" s="39"/>
      <c r="J520" s="39"/>
      <c r="K520" s="108">
        <f t="shared" si="17"/>
        <v>0</v>
      </c>
    </row>
    <row r="521" spans="2:11" ht="18.75" customHeight="1">
      <c r="B521" s="130" t="s">
        <v>232</v>
      </c>
      <c r="C521" s="17">
        <v>970</v>
      </c>
      <c r="D521" s="22"/>
      <c r="E521" s="22"/>
      <c r="F521" s="22"/>
      <c r="G521" s="22"/>
      <c r="H521" s="22"/>
      <c r="I521" s="22"/>
      <c r="J521" s="39"/>
      <c r="K521" s="108">
        <f t="shared" si="17"/>
        <v>0</v>
      </c>
    </row>
    <row r="522" spans="2:11" ht="18.75" customHeight="1">
      <c r="B522" s="130" t="s">
        <v>233</v>
      </c>
      <c r="C522" s="17">
        <v>990</v>
      </c>
      <c r="D522" s="22"/>
      <c r="E522" s="22"/>
      <c r="F522" s="22"/>
      <c r="G522" s="22"/>
      <c r="H522" s="22"/>
      <c r="I522" s="22"/>
      <c r="J522" s="39"/>
      <c r="K522" s="108">
        <f t="shared" si="17"/>
        <v>0</v>
      </c>
    </row>
    <row r="523" spans="2:11" ht="18.75" customHeight="1">
      <c r="B523" s="130" t="s">
        <v>234</v>
      </c>
      <c r="C523" s="19">
        <v>9700</v>
      </c>
      <c r="D523" s="102">
        <f aca="true" t="shared" si="18" ref="D523:J523">ROUND(SUM(D516:D522),2)</f>
        <v>0</v>
      </c>
      <c r="E523" s="107">
        <f t="shared" si="18"/>
        <v>0</v>
      </c>
      <c r="F523" s="107">
        <f t="shared" si="18"/>
        <v>0</v>
      </c>
      <c r="G523" s="107">
        <f t="shared" si="18"/>
        <v>0</v>
      </c>
      <c r="H523" s="107">
        <f t="shared" si="18"/>
        <v>0</v>
      </c>
      <c r="I523" s="107">
        <f t="shared" si="18"/>
        <v>0</v>
      </c>
      <c r="J523" s="107">
        <f t="shared" si="18"/>
        <v>0</v>
      </c>
      <c r="K523" s="102">
        <f t="shared" si="17"/>
        <v>0</v>
      </c>
    </row>
    <row r="524" spans="2:11" ht="18.75" customHeight="1">
      <c r="B524" s="177" t="s">
        <v>126</v>
      </c>
      <c r="C524" s="19"/>
      <c r="D524" s="102">
        <f aca="true" t="shared" si="19" ref="D524:J524">ROUND(SUM(D490:D505)+D514+D523,2)</f>
        <v>0</v>
      </c>
      <c r="E524" s="102">
        <f t="shared" si="19"/>
        <v>0</v>
      </c>
      <c r="F524" s="102">
        <f t="shared" si="19"/>
        <v>0</v>
      </c>
      <c r="G524" s="102">
        <f t="shared" si="19"/>
        <v>0</v>
      </c>
      <c r="H524" s="102">
        <f t="shared" si="19"/>
        <v>0</v>
      </c>
      <c r="I524" s="102">
        <f t="shared" si="19"/>
        <v>0</v>
      </c>
      <c r="J524" s="102">
        <f t="shared" si="19"/>
        <v>0</v>
      </c>
      <c r="K524" s="102">
        <f t="shared" si="17"/>
        <v>0</v>
      </c>
    </row>
    <row r="525" spans="2:11" ht="18.75" customHeight="1">
      <c r="B525" s="177" t="s">
        <v>82</v>
      </c>
      <c r="C525" s="19"/>
      <c r="D525" s="102">
        <f aca="true" t="shared" si="20" ref="D525:J525">ROUND(D488+D524,2)</f>
        <v>-1821.11</v>
      </c>
      <c r="E525" s="107">
        <f t="shared" si="20"/>
        <v>0</v>
      </c>
      <c r="F525" s="107">
        <f t="shared" si="20"/>
        <v>0</v>
      </c>
      <c r="G525" s="107">
        <f t="shared" si="20"/>
        <v>0</v>
      </c>
      <c r="H525" s="107">
        <f t="shared" si="20"/>
        <v>0</v>
      </c>
      <c r="I525" s="107">
        <f t="shared" si="20"/>
        <v>0</v>
      </c>
      <c r="J525" s="107">
        <f t="shared" si="20"/>
        <v>0</v>
      </c>
      <c r="K525" s="107">
        <f t="shared" si="17"/>
        <v>-1821.11</v>
      </c>
    </row>
    <row r="526" spans="2:11" ht="18.75" customHeight="1">
      <c r="B526" s="26" t="str">
        <f>B146</f>
        <v>Fund Balance, July 1, 2018</v>
      </c>
      <c r="C526" s="31">
        <v>2800</v>
      </c>
      <c r="D526" s="21">
        <v>2111.97</v>
      </c>
      <c r="E526" s="21"/>
      <c r="F526" s="21"/>
      <c r="G526" s="21"/>
      <c r="H526" s="21"/>
      <c r="I526" s="21"/>
      <c r="J526" s="39"/>
      <c r="K526" s="108">
        <f t="shared" si="17"/>
        <v>2111.97</v>
      </c>
    </row>
    <row r="527" spans="2:11" ht="18.75" customHeight="1">
      <c r="B527" s="26" t="s">
        <v>308</v>
      </c>
      <c r="C527" s="27">
        <v>2891</v>
      </c>
      <c r="D527" s="109"/>
      <c r="E527" s="109"/>
      <c r="F527" s="109"/>
      <c r="G527" s="109"/>
      <c r="H527" s="109"/>
      <c r="I527" s="109"/>
      <c r="J527" s="81"/>
      <c r="K527" s="69">
        <f t="shared" si="17"/>
        <v>0</v>
      </c>
    </row>
    <row r="528" spans="2:11" ht="12.75">
      <c r="B528" s="115" t="s">
        <v>287</v>
      </c>
      <c r="C528" s="25"/>
      <c r="D528" s="110"/>
      <c r="E528" s="87"/>
      <c r="F528" s="87"/>
      <c r="G528" s="87"/>
      <c r="H528" s="87"/>
      <c r="I528" s="87"/>
      <c r="J528" s="87"/>
      <c r="K528" s="78"/>
    </row>
    <row r="529" spans="2:11" ht="18.75" customHeight="1">
      <c r="B529" s="14" t="s">
        <v>288</v>
      </c>
      <c r="C529" s="11">
        <v>2710</v>
      </c>
      <c r="D529" s="111"/>
      <c r="E529" s="83"/>
      <c r="F529" s="83"/>
      <c r="G529" s="83"/>
      <c r="H529" s="83"/>
      <c r="I529" s="83"/>
      <c r="J529" s="83"/>
      <c r="K529" s="103">
        <f t="shared" si="17"/>
        <v>0</v>
      </c>
    </row>
    <row r="530" spans="2:11" ht="18.75" customHeight="1">
      <c r="B530" s="3" t="s">
        <v>289</v>
      </c>
      <c r="C530" s="31">
        <v>2720</v>
      </c>
      <c r="D530" s="21">
        <v>290.86</v>
      </c>
      <c r="E530" s="21"/>
      <c r="F530" s="21"/>
      <c r="G530" s="21"/>
      <c r="H530" s="21"/>
      <c r="I530" s="21"/>
      <c r="J530" s="39"/>
      <c r="K530" s="108">
        <f t="shared" si="17"/>
        <v>290.86</v>
      </c>
    </row>
    <row r="531" spans="2:11" ht="18.75" customHeight="1">
      <c r="B531" s="3" t="s">
        <v>290</v>
      </c>
      <c r="C531" s="31">
        <v>2730</v>
      </c>
      <c r="D531" s="22"/>
      <c r="E531" s="22"/>
      <c r="F531" s="22"/>
      <c r="G531" s="22"/>
      <c r="H531" s="22"/>
      <c r="I531" s="22"/>
      <c r="J531" s="39"/>
      <c r="K531" s="108">
        <f t="shared" si="17"/>
        <v>0</v>
      </c>
    </row>
    <row r="532" spans="2:11" ht="18.75" customHeight="1">
      <c r="B532" s="3" t="s">
        <v>291</v>
      </c>
      <c r="C532" s="31">
        <v>2740</v>
      </c>
      <c r="D532" s="22"/>
      <c r="E532" s="22"/>
      <c r="F532" s="22"/>
      <c r="G532" s="22"/>
      <c r="H532" s="22"/>
      <c r="I532" s="22"/>
      <c r="J532" s="39"/>
      <c r="K532" s="108">
        <f t="shared" si="17"/>
        <v>0</v>
      </c>
    </row>
    <row r="533" spans="2:11" ht="18.75" customHeight="1">
      <c r="B533" s="3" t="s">
        <v>292</v>
      </c>
      <c r="C533" s="31">
        <v>2750</v>
      </c>
      <c r="D533" s="22"/>
      <c r="E533" s="22"/>
      <c r="F533" s="22"/>
      <c r="G533" s="22"/>
      <c r="H533" s="22"/>
      <c r="I533" s="22"/>
      <c r="J533" s="22"/>
      <c r="K533" s="102">
        <f t="shared" si="17"/>
        <v>0</v>
      </c>
    </row>
    <row r="534" spans="2:11" ht="18.75" customHeight="1">
      <c r="B534" s="34" t="str">
        <f>B154</f>
        <v>Total Fund Balances, June 30, 2019</v>
      </c>
      <c r="C534" s="84">
        <v>2700</v>
      </c>
      <c r="D534" s="103">
        <f>ROUND(SUM(D529:D533),2)</f>
        <v>290.86</v>
      </c>
      <c r="E534" s="103">
        <f aca="true" t="shared" si="21" ref="E534:J534">ROUND(SUM(E529:E533),2)</f>
        <v>0</v>
      </c>
      <c r="F534" s="103">
        <f t="shared" si="21"/>
        <v>0</v>
      </c>
      <c r="G534" s="103">
        <f t="shared" si="21"/>
        <v>0</v>
      </c>
      <c r="H534" s="103">
        <f t="shared" si="21"/>
        <v>0</v>
      </c>
      <c r="I534" s="103">
        <f t="shared" si="21"/>
        <v>0</v>
      </c>
      <c r="J534" s="103">
        <f t="shared" si="21"/>
        <v>0</v>
      </c>
      <c r="K534" s="103">
        <f t="shared" si="17"/>
        <v>290.86</v>
      </c>
    </row>
    <row r="535" spans="2:11" ht="12.75">
      <c r="B535" s="9"/>
      <c r="C535" s="40"/>
      <c r="D535" s="8"/>
      <c r="E535" s="8"/>
      <c r="F535" s="8"/>
      <c r="G535" s="8"/>
      <c r="H535" s="8"/>
      <c r="I535" s="8"/>
      <c r="J535" s="8"/>
      <c r="K535" s="8"/>
    </row>
    <row r="536" spans="2:19" ht="12.75">
      <c r="B536" s="49" t="s">
        <v>21</v>
      </c>
      <c r="C536" s="40"/>
      <c r="D536" s="9"/>
      <c r="E536" s="9"/>
      <c r="F536" s="9"/>
      <c r="G536" s="9"/>
      <c r="H536" s="40"/>
      <c r="I536" s="42"/>
      <c r="J536" s="42"/>
      <c r="K536" s="42"/>
      <c r="S536" s="174"/>
    </row>
    <row r="537" spans="2:19" ht="12.75">
      <c r="B537" s="49"/>
      <c r="C537" s="40"/>
      <c r="D537" s="9"/>
      <c r="E537" s="9"/>
      <c r="F537" s="9"/>
      <c r="G537" s="9"/>
      <c r="H537" s="40"/>
      <c r="I537" s="42"/>
      <c r="J537" s="42"/>
      <c r="K537" s="42"/>
      <c r="S537" s="174"/>
    </row>
    <row r="538" spans="2:19" ht="12.75">
      <c r="B538" s="49"/>
      <c r="C538" s="40"/>
      <c r="D538" s="9"/>
      <c r="E538" s="9"/>
      <c r="F538" s="9"/>
      <c r="G538" s="9"/>
      <c r="H538" s="40"/>
      <c r="I538" s="42"/>
      <c r="J538" s="42"/>
      <c r="K538" s="42"/>
      <c r="S538" s="174"/>
    </row>
    <row r="539" spans="1:20" ht="12.75">
      <c r="A539" s="9" t="s">
        <v>85</v>
      </c>
      <c r="B539" s="90" t="str">
        <f>$B$1</f>
        <v>DISTRICT SCHOOL BOARD OF OKEECHOBEE COUNTY</v>
      </c>
      <c r="E539" s="35"/>
      <c r="F539" s="33"/>
      <c r="G539" s="33"/>
      <c r="H539" s="33"/>
      <c r="J539" s="32"/>
      <c r="N539" s="33" t="s">
        <v>136</v>
      </c>
      <c r="T539" s="210"/>
    </row>
    <row r="540" spans="2:14" ht="12.75">
      <c r="B540" s="90" t="s">
        <v>422</v>
      </c>
      <c r="E540" s="33"/>
      <c r="F540" s="88"/>
      <c r="G540" s="33"/>
      <c r="I540" s="33"/>
      <c r="J540" s="32"/>
      <c r="N540" s="33" t="s">
        <v>585</v>
      </c>
    </row>
    <row r="541" spans="2:14" ht="12.75">
      <c r="B541" s="213" t="str">
        <f>B4</f>
        <v>For the Fiscal Year Ended June 30, 2019</v>
      </c>
      <c r="C541" s="32"/>
      <c r="D541" s="32"/>
      <c r="G541" s="33"/>
      <c r="I541" s="33"/>
      <c r="K541" s="113"/>
      <c r="N541" s="52" t="s">
        <v>570</v>
      </c>
    </row>
    <row r="542" spans="1:18" ht="27.75" customHeight="1">
      <c r="A542" s="174"/>
      <c r="B542" s="393" t="s">
        <v>26</v>
      </c>
      <c r="C542" s="399" t="s">
        <v>346</v>
      </c>
      <c r="D542" s="30" t="s">
        <v>283</v>
      </c>
      <c r="E542" s="30" t="s">
        <v>379</v>
      </c>
      <c r="F542" s="30" t="s">
        <v>651</v>
      </c>
      <c r="G542" s="30" t="s">
        <v>349</v>
      </c>
      <c r="H542" s="30" t="s">
        <v>350</v>
      </c>
      <c r="I542" s="30" t="s">
        <v>603</v>
      </c>
      <c r="J542" s="30" t="s">
        <v>652</v>
      </c>
      <c r="K542" s="30" t="s">
        <v>604</v>
      </c>
      <c r="L542" s="30" t="s">
        <v>351</v>
      </c>
      <c r="M542" s="181" t="s">
        <v>284</v>
      </c>
      <c r="N542" s="399" t="s">
        <v>48</v>
      </c>
      <c r="O542" s="174"/>
      <c r="P542" s="174"/>
      <c r="Q542" s="174"/>
      <c r="R542" s="174"/>
    </row>
    <row r="543" spans="2:14" ht="13.5" customHeight="1">
      <c r="B543" s="394"/>
      <c r="C543" s="399"/>
      <c r="D543" s="182">
        <v>310</v>
      </c>
      <c r="E543" s="183">
        <v>320</v>
      </c>
      <c r="F543" s="183">
        <v>330</v>
      </c>
      <c r="G543" s="183">
        <v>340</v>
      </c>
      <c r="H543" s="183">
        <v>350</v>
      </c>
      <c r="I543" s="183">
        <v>360</v>
      </c>
      <c r="J543" s="183">
        <v>370</v>
      </c>
      <c r="K543" s="183">
        <v>380</v>
      </c>
      <c r="L543" s="183">
        <v>390</v>
      </c>
      <c r="M543" s="183">
        <v>399</v>
      </c>
      <c r="N543" s="399"/>
    </row>
    <row r="544" spans="2:14" ht="12.75">
      <c r="B544" s="23" t="s">
        <v>164</v>
      </c>
      <c r="C544" s="27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4" ht="18.75" customHeight="1">
      <c r="B545" s="3" t="s">
        <v>38</v>
      </c>
      <c r="C545" s="31">
        <v>3199</v>
      </c>
      <c r="D545" s="71"/>
      <c r="E545" s="71"/>
      <c r="F545" s="71"/>
      <c r="G545" s="71"/>
      <c r="H545" s="71"/>
      <c r="I545" s="71"/>
      <c r="J545" s="81"/>
      <c r="K545" s="81"/>
      <c r="L545" s="81"/>
      <c r="M545" s="81"/>
      <c r="N545" s="69">
        <f>ROUND(SUM(D545:M545),2)</f>
        <v>0</v>
      </c>
    </row>
    <row r="546" spans="2:14" ht="18.75" customHeight="1">
      <c r="B546" s="169" t="s">
        <v>79</v>
      </c>
      <c r="C546" s="27">
        <v>3299</v>
      </c>
      <c r="D546" s="22"/>
      <c r="E546" s="22"/>
      <c r="F546" s="22"/>
      <c r="G546" s="22"/>
      <c r="H546" s="22"/>
      <c r="I546" s="22"/>
      <c r="J546" s="22">
        <v>261124.77</v>
      </c>
      <c r="K546" s="22"/>
      <c r="L546" s="22"/>
      <c r="M546" s="22"/>
      <c r="N546" s="102">
        <f>ROUND(SUM(D546:M546),2)</f>
        <v>261124.77</v>
      </c>
    </row>
    <row r="547" spans="2:14" ht="12.75">
      <c r="B547" s="115" t="s">
        <v>4</v>
      </c>
      <c r="C547" s="25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9"/>
    </row>
    <row r="548" spans="2:14" ht="18.75" customHeight="1">
      <c r="B548" s="14" t="s">
        <v>39</v>
      </c>
      <c r="C548" s="11">
        <v>3321</v>
      </c>
      <c r="D548" s="39"/>
      <c r="E548" s="39"/>
      <c r="F548" s="39"/>
      <c r="G548" s="39"/>
      <c r="H548" s="39"/>
      <c r="I548" s="39">
        <v>218433.34</v>
      </c>
      <c r="J548" s="39"/>
      <c r="K548" s="39"/>
      <c r="L548" s="39"/>
      <c r="M548" s="39"/>
      <c r="N548" s="103">
        <f aca="true" t="shared" si="22" ref="N548:N558">ROUND(SUM(D548:M548),2)</f>
        <v>218433.34</v>
      </c>
    </row>
    <row r="549" spans="2:14" ht="18.75" customHeight="1">
      <c r="B549" s="3" t="s">
        <v>27</v>
      </c>
      <c r="C549" s="31">
        <v>3325</v>
      </c>
      <c r="D549" s="39"/>
      <c r="E549" s="39"/>
      <c r="F549" s="39"/>
      <c r="G549" s="39"/>
      <c r="H549" s="39"/>
      <c r="I549" s="39">
        <v>4773.97</v>
      </c>
      <c r="J549" s="39"/>
      <c r="K549" s="39"/>
      <c r="L549" s="39"/>
      <c r="M549" s="39"/>
      <c r="N549" s="103">
        <f t="shared" si="22"/>
        <v>4773.97</v>
      </c>
    </row>
    <row r="550" spans="2:14" ht="18.75" customHeight="1">
      <c r="B550" s="3" t="s">
        <v>614</v>
      </c>
      <c r="C550" s="31">
        <v>3341</v>
      </c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103">
        <f t="shared" si="22"/>
        <v>0</v>
      </c>
    </row>
    <row r="551" spans="2:14" ht="18.75" customHeight="1">
      <c r="B551" s="3" t="s">
        <v>566</v>
      </c>
      <c r="C551" s="31">
        <v>3380</v>
      </c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103">
        <f t="shared" si="22"/>
        <v>0</v>
      </c>
    </row>
    <row r="552" spans="2:14" ht="18.75" customHeight="1">
      <c r="B552" s="3" t="s">
        <v>145</v>
      </c>
      <c r="C552" s="31">
        <v>3391</v>
      </c>
      <c r="D552" s="39"/>
      <c r="E552" s="39"/>
      <c r="F552" s="39"/>
      <c r="G552" s="39">
        <v>150402</v>
      </c>
      <c r="H552" s="39"/>
      <c r="I552" s="39"/>
      <c r="J552" s="39"/>
      <c r="K552" s="39"/>
      <c r="L552" s="39"/>
      <c r="M552" s="39"/>
      <c r="N552" s="103">
        <f t="shared" si="22"/>
        <v>150402</v>
      </c>
    </row>
    <row r="553" spans="2:14" ht="18.75" customHeight="1">
      <c r="B553" s="3" t="s">
        <v>40</v>
      </c>
      <c r="C553" s="31">
        <v>3392</v>
      </c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103">
        <f t="shared" si="22"/>
        <v>0</v>
      </c>
    </row>
    <row r="554" spans="2:14" ht="18.75" customHeight="1">
      <c r="B554" s="20" t="s">
        <v>406</v>
      </c>
      <c r="C554" s="17">
        <v>3395</v>
      </c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03">
        <f t="shared" si="22"/>
        <v>0</v>
      </c>
    </row>
    <row r="555" spans="2:14" ht="18.75" customHeight="1">
      <c r="B555" s="20" t="s">
        <v>324</v>
      </c>
      <c r="C555" s="17">
        <v>3396</v>
      </c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103">
        <f t="shared" si="22"/>
        <v>0</v>
      </c>
    </row>
    <row r="556" spans="2:14" ht="18.75" customHeight="1">
      <c r="B556" s="20" t="s">
        <v>80</v>
      </c>
      <c r="C556" s="17">
        <v>3397</v>
      </c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103">
        <f t="shared" si="22"/>
        <v>0</v>
      </c>
    </row>
    <row r="557" spans="2:14" ht="18.75" customHeight="1">
      <c r="B557" s="20" t="s">
        <v>241</v>
      </c>
      <c r="C557" s="17">
        <v>3399</v>
      </c>
      <c r="D557" s="39"/>
      <c r="E557" s="39"/>
      <c r="F557" s="39"/>
      <c r="G557" s="39"/>
      <c r="H557" s="39"/>
      <c r="I557" s="39"/>
      <c r="J557" s="39">
        <v>42398.34</v>
      </c>
      <c r="K557" s="39"/>
      <c r="L557" s="39">
        <v>245515.8</v>
      </c>
      <c r="M557" s="39"/>
      <c r="N557" s="103">
        <f t="shared" si="22"/>
        <v>287914.14</v>
      </c>
    </row>
    <row r="558" spans="2:14" ht="18.75" customHeight="1">
      <c r="B558" s="3" t="s">
        <v>258</v>
      </c>
      <c r="C558" s="134">
        <v>3300</v>
      </c>
      <c r="D558" s="98">
        <f aca="true" t="shared" si="23" ref="D558:M558">ROUND(SUM(D548:D557),2)</f>
        <v>0</v>
      </c>
      <c r="E558" s="100">
        <f t="shared" si="23"/>
        <v>0</v>
      </c>
      <c r="F558" s="100">
        <f t="shared" si="23"/>
        <v>0</v>
      </c>
      <c r="G558" s="100">
        <f t="shared" si="23"/>
        <v>150402</v>
      </c>
      <c r="H558" s="100">
        <f t="shared" si="23"/>
        <v>0</v>
      </c>
      <c r="I558" s="100">
        <f t="shared" si="23"/>
        <v>223207.31</v>
      </c>
      <c r="J558" s="100">
        <f t="shared" si="23"/>
        <v>42398.34</v>
      </c>
      <c r="K558" s="100">
        <f t="shared" si="23"/>
        <v>0</v>
      </c>
      <c r="L558" s="100">
        <f t="shared" si="23"/>
        <v>245515.8</v>
      </c>
      <c r="M558" s="100">
        <f t="shared" si="23"/>
        <v>0</v>
      </c>
      <c r="N558" s="107">
        <f t="shared" si="22"/>
        <v>661523.45</v>
      </c>
    </row>
    <row r="559" spans="2:14" ht="12.75">
      <c r="B559" s="124" t="s">
        <v>5</v>
      </c>
      <c r="C559" s="184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9"/>
    </row>
    <row r="560" spans="2:14" ht="18.75" customHeight="1">
      <c r="B560" s="3" t="s">
        <v>41</v>
      </c>
      <c r="C560" s="31">
        <v>3413</v>
      </c>
      <c r="D560" s="375"/>
      <c r="E560" s="375"/>
      <c r="F560" s="375"/>
      <c r="G560" s="375"/>
      <c r="H560" s="375"/>
      <c r="I560" s="375"/>
      <c r="J560" s="39">
        <v>3185541.3</v>
      </c>
      <c r="K560" s="39"/>
      <c r="L560" s="375"/>
      <c r="M560" s="375"/>
      <c r="N560" s="103">
        <f aca="true" t="shared" si="24" ref="N560:N574">ROUND(SUM(D560:M560),2)</f>
        <v>3185541.3</v>
      </c>
    </row>
    <row r="561" spans="2:14" ht="18.75" customHeight="1">
      <c r="B561" s="3" t="s">
        <v>332</v>
      </c>
      <c r="C561" s="31">
        <v>3418</v>
      </c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103">
        <f t="shared" si="24"/>
        <v>0</v>
      </c>
    </row>
    <row r="562" spans="2:14" ht="18.75" customHeight="1">
      <c r="B562" s="3" t="s">
        <v>333</v>
      </c>
      <c r="C562" s="31">
        <v>3419</v>
      </c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103">
        <f t="shared" si="24"/>
        <v>0</v>
      </c>
    </row>
    <row r="563" spans="2:14" ht="18.75" customHeight="1">
      <c r="B563" s="3" t="s">
        <v>29</v>
      </c>
      <c r="C563" s="31">
        <v>3421</v>
      </c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103">
        <f t="shared" si="24"/>
        <v>0</v>
      </c>
    </row>
    <row r="564" spans="2:14" ht="18.75" customHeight="1">
      <c r="B564" s="20" t="s">
        <v>184</v>
      </c>
      <c r="C564" s="17">
        <v>3422</v>
      </c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103">
        <f t="shared" si="24"/>
        <v>0</v>
      </c>
    </row>
    <row r="565" spans="2:14" ht="18.75" customHeight="1">
      <c r="B565" s="20" t="s">
        <v>30</v>
      </c>
      <c r="C565" s="17">
        <v>3423</v>
      </c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03">
        <f t="shared" si="24"/>
        <v>0</v>
      </c>
    </row>
    <row r="566" spans="2:14" ht="18.75" customHeight="1">
      <c r="B566" s="3" t="s">
        <v>31</v>
      </c>
      <c r="C566" s="31">
        <v>3431</v>
      </c>
      <c r="D566" s="39"/>
      <c r="E566" s="39"/>
      <c r="F566" s="39"/>
      <c r="G566" s="39"/>
      <c r="H566" s="39"/>
      <c r="I566" s="39">
        <v>1306.18</v>
      </c>
      <c r="J566" s="39">
        <v>97946.89</v>
      </c>
      <c r="K566" s="39"/>
      <c r="L566" s="39">
        <v>5209.03</v>
      </c>
      <c r="M566" s="39"/>
      <c r="N566" s="103">
        <f t="shared" si="24"/>
        <v>104462.1</v>
      </c>
    </row>
    <row r="567" spans="2:14" ht="18.75" customHeight="1">
      <c r="B567" s="3" t="s">
        <v>81</v>
      </c>
      <c r="C567" s="31">
        <v>3432</v>
      </c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03">
        <f t="shared" si="24"/>
        <v>0</v>
      </c>
    </row>
    <row r="568" spans="2:14" ht="18.75" customHeight="1">
      <c r="B568" s="3" t="s">
        <v>129</v>
      </c>
      <c r="C568" s="31">
        <v>3433</v>
      </c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103">
        <f t="shared" si="24"/>
        <v>0</v>
      </c>
    </row>
    <row r="569" spans="2:14" ht="18.75" customHeight="1">
      <c r="B569" s="3" t="s">
        <v>430</v>
      </c>
      <c r="C569" s="31">
        <v>3440</v>
      </c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03">
        <f t="shared" si="24"/>
        <v>0</v>
      </c>
    </row>
    <row r="570" spans="2:14" ht="18.75" customHeight="1">
      <c r="B570" s="3" t="s">
        <v>146</v>
      </c>
      <c r="C570" s="31">
        <v>3495</v>
      </c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103">
        <f t="shared" si="24"/>
        <v>0</v>
      </c>
    </row>
    <row r="571" spans="2:14" ht="18.75" customHeight="1">
      <c r="B571" s="3" t="s">
        <v>32</v>
      </c>
      <c r="C571" s="31">
        <v>3496</v>
      </c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03">
        <f t="shared" si="24"/>
        <v>0</v>
      </c>
    </row>
    <row r="572" spans="2:14" ht="18.75" customHeight="1">
      <c r="B572" s="20" t="s">
        <v>199</v>
      </c>
      <c r="C572" s="17">
        <v>3497</v>
      </c>
      <c r="D572" s="39"/>
      <c r="E572" s="22"/>
      <c r="F572" s="22"/>
      <c r="G572" s="22"/>
      <c r="H572" s="22"/>
      <c r="I572" s="22"/>
      <c r="J572" s="22"/>
      <c r="K572" s="22"/>
      <c r="L572" s="22"/>
      <c r="M572" s="22"/>
      <c r="N572" s="103">
        <f t="shared" si="24"/>
        <v>0</v>
      </c>
    </row>
    <row r="573" spans="2:14" ht="18.75" customHeight="1">
      <c r="B573" s="3" t="s">
        <v>259</v>
      </c>
      <c r="C573" s="134">
        <v>3400</v>
      </c>
      <c r="D573" s="98">
        <f aca="true" t="shared" si="25" ref="D573:I573">ROUND(SUM(D560:D572),2)</f>
        <v>0</v>
      </c>
      <c r="E573" s="100">
        <f t="shared" si="25"/>
        <v>0</v>
      </c>
      <c r="F573" s="100">
        <f t="shared" si="25"/>
        <v>0</v>
      </c>
      <c r="G573" s="100">
        <f t="shared" si="25"/>
        <v>0</v>
      </c>
      <c r="H573" s="100">
        <f t="shared" si="25"/>
        <v>0</v>
      </c>
      <c r="I573" s="100">
        <f t="shared" si="25"/>
        <v>1306.18</v>
      </c>
      <c r="J573" s="100">
        <f>ROUND(SUM(J560:J572),2)</f>
        <v>3283488.19</v>
      </c>
      <c r="K573" s="100">
        <f>ROUND(SUM(K560:K572),2)</f>
        <v>0</v>
      </c>
      <c r="L573" s="100">
        <f>ROUND(SUM(L560:L572),2)</f>
        <v>5209.03</v>
      </c>
      <c r="M573" s="100">
        <f>ROUND(SUM(M560:M572),2)</f>
        <v>0</v>
      </c>
      <c r="N573" s="107">
        <f t="shared" si="24"/>
        <v>3290003.4</v>
      </c>
    </row>
    <row r="574" spans="2:14" ht="18.75" customHeight="1">
      <c r="B574" s="24" t="s">
        <v>202</v>
      </c>
      <c r="C574" s="134">
        <v>3000</v>
      </c>
      <c r="D574" s="98">
        <f aca="true" t="shared" si="26" ref="D574:M574">ROUND(SUM(D545:D546)+D558+D573,2)</f>
        <v>0</v>
      </c>
      <c r="E574" s="100">
        <f t="shared" si="26"/>
        <v>0</v>
      </c>
      <c r="F574" s="100">
        <f t="shared" si="26"/>
        <v>0</v>
      </c>
      <c r="G574" s="100">
        <f t="shared" si="26"/>
        <v>150402</v>
      </c>
      <c r="H574" s="100">
        <f t="shared" si="26"/>
        <v>0</v>
      </c>
      <c r="I574" s="100">
        <f t="shared" si="26"/>
        <v>224513.49</v>
      </c>
      <c r="J574" s="100">
        <f t="shared" si="26"/>
        <v>3587011.3</v>
      </c>
      <c r="K574" s="100">
        <f t="shared" si="26"/>
        <v>0</v>
      </c>
      <c r="L574" s="100">
        <f t="shared" si="26"/>
        <v>250724.83</v>
      </c>
      <c r="M574" s="100">
        <f t="shared" si="26"/>
        <v>0</v>
      </c>
      <c r="N574" s="107">
        <f t="shared" si="24"/>
        <v>4212651.62</v>
      </c>
    </row>
    <row r="575" spans="2:14" ht="12.75">
      <c r="B575" s="250" t="s">
        <v>10</v>
      </c>
      <c r="C575" s="25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78"/>
    </row>
    <row r="576" spans="2:14" ht="12.75">
      <c r="B576" s="23" t="s">
        <v>608</v>
      </c>
      <c r="C576" s="95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0"/>
    </row>
    <row r="577" spans="2:14" ht="18.75" customHeight="1">
      <c r="B577" s="3" t="s">
        <v>42</v>
      </c>
      <c r="C577" s="11">
        <v>610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103">
        <f aca="true" t="shared" si="27" ref="N577:N586">ROUND(SUM(D577:M577),2)</f>
        <v>0</v>
      </c>
    </row>
    <row r="578" spans="2:14" ht="18.75" customHeight="1">
      <c r="B578" s="3" t="s">
        <v>373</v>
      </c>
      <c r="C578" s="31">
        <v>620</v>
      </c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103">
        <f t="shared" si="27"/>
        <v>0</v>
      </c>
    </row>
    <row r="579" spans="2:14" ht="18.75" customHeight="1">
      <c r="B579" s="3" t="s">
        <v>43</v>
      </c>
      <c r="C579" s="31">
        <v>630</v>
      </c>
      <c r="D579" s="21"/>
      <c r="E579" s="39"/>
      <c r="F579" s="39"/>
      <c r="G579" s="39"/>
      <c r="H579" s="39"/>
      <c r="I579" s="39"/>
      <c r="J579" s="39"/>
      <c r="K579" s="39"/>
      <c r="L579" s="39"/>
      <c r="M579" s="39"/>
      <c r="N579" s="103">
        <f t="shared" si="27"/>
        <v>0</v>
      </c>
    </row>
    <row r="580" spans="2:14" ht="18.75" customHeight="1">
      <c r="B580" s="3" t="s">
        <v>431</v>
      </c>
      <c r="C580" s="31">
        <v>640</v>
      </c>
      <c r="D580" s="39"/>
      <c r="E580" s="39"/>
      <c r="F580" s="39"/>
      <c r="G580" s="39"/>
      <c r="H580" s="39"/>
      <c r="I580" s="39"/>
      <c r="J580" s="39">
        <v>165220.84</v>
      </c>
      <c r="K580" s="39"/>
      <c r="L580" s="39">
        <v>5070.21</v>
      </c>
      <c r="M580" s="39"/>
      <c r="N580" s="103">
        <f t="shared" si="27"/>
        <v>170291.05</v>
      </c>
    </row>
    <row r="581" spans="2:14" ht="18.75" customHeight="1">
      <c r="B581" s="3" t="s">
        <v>44</v>
      </c>
      <c r="C581" s="31">
        <v>650</v>
      </c>
      <c r="D581" s="21"/>
      <c r="E581" s="39"/>
      <c r="F581" s="39"/>
      <c r="G581" s="39"/>
      <c r="H581" s="39"/>
      <c r="I581" s="39"/>
      <c r="J581" s="39">
        <v>563586</v>
      </c>
      <c r="K581" s="39"/>
      <c r="L581" s="39"/>
      <c r="M581" s="39"/>
      <c r="N581" s="103">
        <f t="shared" si="27"/>
        <v>563586</v>
      </c>
    </row>
    <row r="582" spans="2:14" ht="18.75" customHeight="1">
      <c r="B582" s="3" t="s">
        <v>45</v>
      </c>
      <c r="C582" s="31">
        <v>660</v>
      </c>
      <c r="D582" s="39"/>
      <c r="E582" s="39"/>
      <c r="F582" s="39"/>
      <c r="G582" s="39"/>
      <c r="H582" s="39"/>
      <c r="I582" s="39"/>
      <c r="J582" s="39">
        <v>380830.48</v>
      </c>
      <c r="K582" s="39"/>
      <c r="L582" s="39"/>
      <c r="M582" s="39"/>
      <c r="N582" s="103">
        <f t="shared" si="27"/>
        <v>380830.48</v>
      </c>
    </row>
    <row r="583" spans="2:14" ht="18.75" customHeight="1">
      <c r="B583" s="3" t="s">
        <v>395</v>
      </c>
      <c r="C583" s="31">
        <v>670</v>
      </c>
      <c r="D583" s="21"/>
      <c r="E583" s="39"/>
      <c r="F583" s="39"/>
      <c r="G583" s="39"/>
      <c r="H583" s="39"/>
      <c r="I583" s="39"/>
      <c r="J583" s="39"/>
      <c r="K583" s="39"/>
      <c r="L583" s="39">
        <v>219353</v>
      </c>
      <c r="M583" s="39"/>
      <c r="N583" s="103">
        <f t="shared" si="27"/>
        <v>219353</v>
      </c>
    </row>
    <row r="584" spans="2:14" ht="18.75" customHeight="1">
      <c r="B584" s="3" t="s">
        <v>46</v>
      </c>
      <c r="C584" s="31">
        <v>680</v>
      </c>
      <c r="D584" s="39"/>
      <c r="E584" s="39"/>
      <c r="F584" s="39"/>
      <c r="G584" s="39">
        <v>249852.96</v>
      </c>
      <c r="H584" s="39"/>
      <c r="I584" s="39">
        <v>24738.47</v>
      </c>
      <c r="J584" s="39">
        <v>1274020.14</v>
      </c>
      <c r="K584" s="39"/>
      <c r="L584" s="39"/>
      <c r="M584" s="39"/>
      <c r="N584" s="103">
        <f t="shared" si="27"/>
        <v>1548611.57</v>
      </c>
    </row>
    <row r="585" spans="2:14" ht="18.75" customHeight="1">
      <c r="B585" s="3" t="s">
        <v>47</v>
      </c>
      <c r="C585" s="31">
        <v>690</v>
      </c>
      <c r="D585" s="21"/>
      <c r="E585" s="39"/>
      <c r="F585" s="39"/>
      <c r="G585" s="39"/>
      <c r="H585" s="39"/>
      <c r="I585" s="39"/>
      <c r="J585" s="39"/>
      <c r="K585" s="39"/>
      <c r="L585" s="39"/>
      <c r="M585" s="39"/>
      <c r="N585" s="103">
        <f t="shared" si="27"/>
        <v>0</v>
      </c>
    </row>
    <row r="586" spans="2:14" ht="18.75" customHeight="1">
      <c r="B586" s="34" t="s">
        <v>684</v>
      </c>
      <c r="C586" s="118">
        <v>793</v>
      </c>
      <c r="D586" s="375"/>
      <c r="E586" s="375"/>
      <c r="F586" s="375"/>
      <c r="G586" s="375"/>
      <c r="H586" s="375"/>
      <c r="I586" s="375"/>
      <c r="J586" s="376"/>
      <c r="K586" s="375"/>
      <c r="L586" s="375"/>
      <c r="M586" s="375"/>
      <c r="N586" s="103">
        <f t="shared" si="27"/>
        <v>0</v>
      </c>
    </row>
    <row r="587" spans="2:14" ht="12.75">
      <c r="B587" s="23" t="s">
        <v>13</v>
      </c>
      <c r="C587" s="27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9"/>
    </row>
    <row r="588" spans="2:14" ht="18.75" customHeight="1">
      <c r="B588" s="3" t="s">
        <v>33</v>
      </c>
      <c r="C588" s="31">
        <v>710</v>
      </c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103">
        <f aca="true" t="shared" si="28" ref="N588:N593">ROUND(SUM(D588:M588),2)</f>
        <v>0</v>
      </c>
    </row>
    <row r="589" spans="2:14" ht="18.75" customHeight="1">
      <c r="B589" s="3" t="s">
        <v>34</v>
      </c>
      <c r="C589" s="31">
        <v>720</v>
      </c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103">
        <f t="shared" si="28"/>
        <v>0</v>
      </c>
    </row>
    <row r="590" spans="2:14" ht="18.75" customHeight="1">
      <c r="B590" s="3" t="s">
        <v>35</v>
      </c>
      <c r="C590" s="31">
        <v>730</v>
      </c>
      <c r="D590" s="39"/>
      <c r="E590" s="39"/>
      <c r="F590" s="39"/>
      <c r="G590" s="39"/>
      <c r="H590" s="39"/>
      <c r="I590" s="39">
        <v>247.11</v>
      </c>
      <c r="J590" s="39"/>
      <c r="K590" s="39"/>
      <c r="L590" s="39"/>
      <c r="M590" s="39"/>
      <c r="N590" s="103">
        <f t="shared" si="28"/>
        <v>247.11</v>
      </c>
    </row>
    <row r="591" spans="2:14" ht="18.75" customHeight="1">
      <c r="B591" s="20" t="s">
        <v>338</v>
      </c>
      <c r="C591" s="17">
        <v>790</v>
      </c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103">
        <f t="shared" si="28"/>
        <v>0</v>
      </c>
    </row>
    <row r="592" spans="2:14" ht="18.75" customHeight="1">
      <c r="B592" s="24" t="s">
        <v>220</v>
      </c>
      <c r="C592" s="134"/>
      <c r="D592" s="98">
        <f aca="true" t="shared" si="29" ref="D592:I592">ROUND(SUM(D577:D591),2)</f>
        <v>0</v>
      </c>
      <c r="E592" s="100">
        <f t="shared" si="29"/>
        <v>0</v>
      </c>
      <c r="F592" s="100">
        <f t="shared" si="29"/>
        <v>0</v>
      </c>
      <c r="G592" s="100">
        <f t="shared" si="29"/>
        <v>249852.96</v>
      </c>
      <c r="H592" s="100">
        <f t="shared" si="29"/>
        <v>0</v>
      </c>
      <c r="I592" s="100">
        <f t="shared" si="29"/>
        <v>24985.58</v>
      </c>
      <c r="J592" s="100">
        <f>ROUND(SUM(J577:J591),2)</f>
        <v>2383657.46</v>
      </c>
      <c r="K592" s="100">
        <f>ROUND(SUM(K577:K591),2)</f>
        <v>0</v>
      </c>
      <c r="L592" s="100">
        <f>ROUND(SUM(L577:L591),2)</f>
        <v>224423.21</v>
      </c>
      <c r="M592" s="100">
        <f>ROUND(SUM(M577:M591),2)</f>
        <v>0</v>
      </c>
      <c r="N592" s="107">
        <f t="shared" si="28"/>
        <v>2882919.21</v>
      </c>
    </row>
    <row r="593" spans="2:14" ht="18.75" customHeight="1">
      <c r="B593" s="24" t="s">
        <v>14</v>
      </c>
      <c r="C593" s="134"/>
      <c r="D593" s="98">
        <f aca="true" t="shared" si="30" ref="D593:I593">ROUND(D574-D592,2)</f>
        <v>0</v>
      </c>
      <c r="E593" s="100">
        <f t="shared" si="30"/>
        <v>0</v>
      </c>
      <c r="F593" s="100">
        <f t="shared" si="30"/>
        <v>0</v>
      </c>
      <c r="G593" s="100">
        <f t="shared" si="30"/>
        <v>-99450.96</v>
      </c>
      <c r="H593" s="100">
        <f t="shared" si="30"/>
        <v>0</v>
      </c>
      <c r="I593" s="98">
        <f t="shared" si="30"/>
        <v>199527.91</v>
      </c>
      <c r="J593" s="100">
        <f>ROUND(J574-J592,2)</f>
        <v>1203353.84</v>
      </c>
      <c r="K593" s="100">
        <f>ROUND(K574-K592,2)</f>
        <v>0</v>
      </c>
      <c r="L593" s="100">
        <f>ROUND(L574-L592,2)</f>
        <v>26301.62</v>
      </c>
      <c r="M593" s="100">
        <f>ROUND(M574-M592,2)</f>
        <v>0</v>
      </c>
      <c r="N593" s="107">
        <f t="shared" si="28"/>
        <v>1329732.41</v>
      </c>
    </row>
    <row r="594" spans="2:13" ht="12.75">
      <c r="B594" s="4"/>
      <c r="C594" s="185"/>
      <c r="D594" s="6"/>
      <c r="E594" s="6"/>
      <c r="F594" s="6"/>
      <c r="G594" s="6"/>
      <c r="H594" s="6"/>
      <c r="J594" s="6"/>
      <c r="K594" s="6"/>
      <c r="L594" s="6"/>
      <c r="M594" s="6"/>
    </row>
    <row r="595" spans="2:19" ht="12.75">
      <c r="B595" s="88" t="s">
        <v>6</v>
      </c>
      <c r="C595" s="185"/>
      <c r="D595" s="6"/>
      <c r="E595" s="6"/>
      <c r="F595" s="6"/>
      <c r="G595" s="6"/>
      <c r="H595" s="6"/>
      <c r="J595" s="6"/>
      <c r="K595" s="6"/>
      <c r="L595" s="6"/>
      <c r="M595" s="6"/>
      <c r="S595" s="174"/>
    </row>
    <row r="596" spans="3:7" ht="12.75">
      <c r="C596" s="32"/>
      <c r="D596" s="32"/>
      <c r="E596" s="88"/>
      <c r="F596" s="88"/>
      <c r="G596" s="88"/>
    </row>
    <row r="597" spans="1:20" s="174" customFormat="1" ht="12.75">
      <c r="A597" s="9"/>
      <c r="B597" s="1"/>
      <c r="C597" s="32"/>
      <c r="D597" s="32"/>
      <c r="E597" s="88"/>
      <c r="F597" s="88"/>
      <c r="G597" s="8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08"/>
    </row>
    <row r="598" spans="1:20" ht="12.75">
      <c r="A598" s="9" t="s">
        <v>86</v>
      </c>
      <c r="B598" s="90" t="str">
        <f>$B$1</f>
        <v>DISTRICT SCHOOL BOARD OF OKEECHOBEE COUNTY</v>
      </c>
      <c r="C598" s="32"/>
      <c r="D598" s="32"/>
      <c r="E598" s="35"/>
      <c r="F598" s="33"/>
      <c r="G598" s="33"/>
      <c r="H598" s="33"/>
      <c r="N598" s="33" t="s">
        <v>136</v>
      </c>
      <c r="T598" s="210"/>
    </row>
    <row r="599" spans="2:14" ht="12.75">
      <c r="B599" s="90" t="s">
        <v>423</v>
      </c>
      <c r="C599" s="32"/>
      <c r="D599" s="32"/>
      <c r="E599" s="33"/>
      <c r="F599" s="88"/>
      <c r="G599" s="33"/>
      <c r="I599" s="33"/>
      <c r="L599" s="33"/>
      <c r="M599" s="88"/>
      <c r="N599" s="33" t="s">
        <v>586</v>
      </c>
    </row>
    <row r="600" spans="2:14" ht="12.75">
      <c r="B600" s="213" t="str">
        <f>B4</f>
        <v>For the Fiscal Year Ended June 30, 2019</v>
      </c>
      <c r="C600" s="32"/>
      <c r="D600" s="32"/>
      <c r="G600" s="33"/>
      <c r="I600" s="33"/>
      <c r="N600" s="52" t="s">
        <v>570</v>
      </c>
    </row>
    <row r="601" spans="1:18" ht="38.25">
      <c r="A601" s="174"/>
      <c r="B601" s="393" t="s">
        <v>348</v>
      </c>
      <c r="C601" s="399" t="s">
        <v>346</v>
      </c>
      <c r="D601" s="30" t="s">
        <v>283</v>
      </c>
      <c r="E601" s="30" t="s">
        <v>379</v>
      </c>
      <c r="F601" s="30" t="s">
        <v>651</v>
      </c>
      <c r="G601" s="30" t="s">
        <v>349</v>
      </c>
      <c r="H601" s="30" t="s">
        <v>350</v>
      </c>
      <c r="I601" s="30" t="s">
        <v>603</v>
      </c>
      <c r="J601" s="30" t="s">
        <v>652</v>
      </c>
      <c r="K601" s="30" t="s">
        <v>604</v>
      </c>
      <c r="L601" s="30" t="s">
        <v>351</v>
      </c>
      <c r="M601" s="181" t="s">
        <v>284</v>
      </c>
      <c r="N601" s="399" t="s">
        <v>48</v>
      </c>
      <c r="O601" s="174"/>
      <c r="P601" s="174"/>
      <c r="Q601" s="174"/>
      <c r="R601" s="174"/>
    </row>
    <row r="602" spans="2:14" ht="18.75" customHeight="1">
      <c r="B602" s="394"/>
      <c r="C602" s="399"/>
      <c r="D602" s="182">
        <v>310</v>
      </c>
      <c r="E602" s="183">
        <v>320</v>
      </c>
      <c r="F602" s="183">
        <v>330</v>
      </c>
      <c r="G602" s="183">
        <v>340</v>
      </c>
      <c r="H602" s="183">
        <v>350</v>
      </c>
      <c r="I602" s="183">
        <v>360</v>
      </c>
      <c r="J602" s="183">
        <v>370</v>
      </c>
      <c r="K602" s="183">
        <v>380</v>
      </c>
      <c r="L602" s="183">
        <v>390</v>
      </c>
      <c r="M602" s="183">
        <v>399</v>
      </c>
      <c r="N602" s="399"/>
    </row>
    <row r="603" spans="2:14" ht="18.75" customHeight="1">
      <c r="B603" s="26" t="s">
        <v>315</v>
      </c>
      <c r="C603" s="31">
        <v>3710</v>
      </c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108">
        <f aca="true" t="shared" si="31" ref="N603:N613">ROUND(SUM(D603:M603),2)</f>
        <v>0</v>
      </c>
    </row>
    <row r="604" spans="2:14" ht="18.75" customHeight="1">
      <c r="B604" s="26" t="s">
        <v>77</v>
      </c>
      <c r="C604" s="31">
        <v>3791</v>
      </c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108">
        <f t="shared" si="31"/>
        <v>0</v>
      </c>
    </row>
    <row r="605" spans="2:14" ht="18.75" customHeight="1">
      <c r="B605" s="34" t="s">
        <v>317</v>
      </c>
      <c r="C605" s="84">
        <v>891</v>
      </c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108">
        <f>ROUND(SUM(D605:M605),2)</f>
        <v>0</v>
      </c>
    </row>
    <row r="606" spans="2:14" ht="18.75" customHeight="1">
      <c r="B606" s="26" t="s">
        <v>363</v>
      </c>
      <c r="C606" s="31">
        <v>3750</v>
      </c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108">
        <f>ROUND(SUM(D606:M606),2)</f>
        <v>0</v>
      </c>
    </row>
    <row r="607" spans="2:14" ht="18.75" customHeight="1">
      <c r="B607" s="26" t="s">
        <v>364</v>
      </c>
      <c r="C607" s="31">
        <v>3793</v>
      </c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108">
        <f>ROUND(SUM(D607:M607),2)</f>
        <v>0</v>
      </c>
    </row>
    <row r="608" spans="2:14" ht="18.75" customHeight="1">
      <c r="B608" s="34" t="s">
        <v>365</v>
      </c>
      <c r="C608" s="84">
        <v>893</v>
      </c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108">
        <f>ROUND(SUM(D608:M608),2)</f>
        <v>0</v>
      </c>
    </row>
    <row r="609" spans="2:14" ht="18.75" customHeight="1">
      <c r="B609" s="26" t="s">
        <v>144</v>
      </c>
      <c r="C609" s="31">
        <v>3720</v>
      </c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108">
        <f t="shared" si="31"/>
        <v>0</v>
      </c>
    </row>
    <row r="610" spans="2:14" ht="18.75" customHeight="1">
      <c r="B610" s="26" t="s">
        <v>313</v>
      </c>
      <c r="C610" s="31">
        <v>3730</v>
      </c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108">
        <f t="shared" si="31"/>
        <v>0</v>
      </c>
    </row>
    <row r="611" spans="2:14" ht="18.75" customHeight="1">
      <c r="B611" s="26" t="s">
        <v>16</v>
      </c>
      <c r="C611" s="31">
        <v>3740</v>
      </c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108">
        <f t="shared" si="31"/>
        <v>0</v>
      </c>
    </row>
    <row r="612" spans="2:14" ht="18.75" customHeight="1">
      <c r="B612" s="26" t="s">
        <v>36</v>
      </c>
      <c r="C612" s="31">
        <v>3760</v>
      </c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108">
        <f t="shared" si="31"/>
        <v>0</v>
      </c>
    </row>
    <row r="613" spans="2:14" ht="18.75" customHeight="1">
      <c r="B613" s="26" t="s">
        <v>611</v>
      </c>
      <c r="C613" s="31">
        <v>3770</v>
      </c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108">
        <f t="shared" si="31"/>
        <v>0</v>
      </c>
    </row>
    <row r="614" spans="2:14" ht="12.75">
      <c r="B614" s="23" t="s">
        <v>17</v>
      </c>
      <c r="C614" s="2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5"/>
    </row>
    <row r="615" spans="2:14" ht="18.75" customHeight="1">
      <c r="B615" s="3" t="s">
        <v>249</v>
      </c>
      <c r="C615" s="31">
        <v>3610</v>
      </c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108">
        <f aca="true" t="shared" si="32" ref="N615:N622">ROUND(SUM(D615:M615),2)</f>
        <v>0</v>
      </c>
    </row>
    <row r="616" spans="2:14" ht="18.75" customHeight="1">
      <c r="B616" s="3" t="s">
        <v>221</v>
      </c>
      <c r="C616" s="31">
        <v>3620</v>
      </c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108">
        <f t="shared" si="32"/>
        <v>0</v>
      </c>
    </row>
    <row r="617" spans="2:14" ht="18.75" customHeight="1">
      <c r="B617" s="3" t="s">
        <v>223</v>
      </c>
      <c r="C617" s="31">
        <v>3640</v>
      </c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108">
        <f t="shared" si="32"/>
        <v>0</v>
      </c>
    </row>
    <row r="618" spans="2:14" ht="18.75" customHeight="1">
      <c r="B618" s="3" t="s">
        <v>250</v>
      </c>
      <c r="C618" s="31">
        <v>3650</v>
      </c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108">
        <f t="shared" si="32"/>
        <v>0</v>
      </c>
    </row>
    <row r="619" spans="2:14" ht="18.75" customHeight="1">
      <c r="B619" s="3" t="s">
        <v>224</v>
      </c>
      <c r="C619" s="31">
        <v>3660</v>
      </c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108">
        <f t="shared" si="32"/>
        <v>0</v>
      </c>
    </row>
    <row r="620" spans="2:14" ht="18.75" customHeight="1">
      <c r="B620" s="3" t="s">
        <v>225</v>
      </c>
      <c r="C620" s="31">
        <v>3670</v>
      </c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108">
        <f t="shared" si="32"/>
        <v>0</v>
      </c>
    </row>
    <row r="621" spans="2:14" ht="18.75" customHeight="1">
      <c r="B621" s="3" t="s">
        <v>226</v>
      </c>
      <c r="C621" s="31">
        <v>3690</v>
      </c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108">
        <f t="shared" si="32"/>
        <v>0</v>
      </c>
    </row>
    <row r="622" spans="2:14" ht="18.75" customHeight="1">
      <c r="B622" s="3" t="s">
        <v>227</v>
      </c>
      <c r="C622" s="134">
        <v>3600</v>
      </c>
      <c r="D622" s="102">
        <f aca="true" t="shared" si="33" ref="D622:I622">ROUND(SUM(D615:D621),2)</f>
        <v>0</v>
      </c>
      <c r="E622" s="107">
        <f t="shared" si="33"/>
        <v>0</v>
      </c>
      <c r="F622" s="107">
        <f t="shared" si="33"/>
        <v>0</v>
      </c>
      <c r="G622" s="107">
        <f t="shared" si="33"/>
        <v>0</v>
      </c>
      <c r="H622" s="107">
        <f t="shared" si="33"/>
        <v>0</v>
      </c>
      <c r="I622" s="107">
        <f t="shared" si="33"/>
        <v>0</v>
      </c>
      <c r="J622" s="107">
        <f>ROUND(SUM(J615:J621),2)</f>
        <v>0</v>
      </c>
      <c r="K622" s="107">
        <f>ROUND(SUM(K615:K621),2)</f>
        <v>0</v>
      </c>
      <c r="L622" s="107">
        <f>ROUND(SUM(L615:L621),2)</f>
        <v>0</v>
      </c>
      <c r="M622" s="107">
        <f>ROUND(SUM(M615:M621),2)</f>
        <v>0</v>
      </c>
      <c r="N622" s="102">
        <f t="shared" si="32"/>
        <v>0</v>
      </c>
    </row>
    <row r="623" spans="2:14" ht="12.75">
      <c r="B623" s="23" t="s">
        <v>18</v>
      </c>
      <c r="C623" s="27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2:14" ht="18.75" customHeight="1">
      <c r="B624" s="3" t="s">
        <v>251</v>
      </c>
      <c r="C624" s="31">
        <v>910</v>
      </c>
      <c r="D624" s="39"/>
      <c r="E624" s="39"/>
      <c r="F624" s="39"/>
      <c r="G624" s="39"/>
      <c r="H624" s="39"/>
      <c r="I624" s="39"/>
      <c r="J624" s="39">
        <v>-589848.9</v>
      </c>
      <c r="K624" s="39"/>
      <c r="L624" s="39"/>
      <c r="M624" s="39"/>
      <c r="N624" s="108">
        <f aca="true" t="shared" si="34" ref="N624:N635">ROUND(SUM(D624:M624),2)</f>
        <v>-589848.9</v>
      </c>
    </row>
    <row r="625" spans="2:14" ht="18.75" customHeight="1">
      <c r="B625" s="3" t="s">
        <v>228</v>
      </c>
      <c r="C625" s="31">
        <v>920</v>
      </c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108">
        <f t="shared" si="34"/>
        <v>0</v>
      </c>
    </row>
    <row r="626" spans="2:14" ht="18.75" customHeight="1">
      <c r="B626" s="3" t="s">
        <v>230</v>
      </c>
      <c r="C626" s="31">
        <v>940</v>
      </c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108">
        <f t="shared" si="34"/>
        <v>0</v>
      </c>
    </row>
    <row r="627" spans="2:14" ht="18.75" customHeight="1">
      <c r="B627" s="3" t="s">
        <v>250</v>
      </c>
      <c r="C627" s="31">
        <v>950</v>
      </c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108">
        <f t="shared" si="34"/>
        <v>0</v>
      </c>
    </row>
    <row r="628" spans="2:14" ht="18.75" customHeight="1">
      <c r="B628" s="3" t="s">
        <v>231</v>
      </c>
      <c r="C628" s="31">
        <v>960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108">
        <f t="shared" si="34"/>
        <v>0</v>
      </c>
    </row>
    <row r="629" spans="2:14" ht="18.75" customHeight="1">
      <c r="B629" s="3" t="s">
        <v>232</v>
      </c>
      <c r="C629" s="31">
        <v>970</v>
      </c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108">
        <f t="shared" si="34"/>
        <v>0</v>
      </c>
    </row>
    <row r="630" spans="2:14" ht="18.75" customHeight="1">
      <c r="B630" s="3" t="s">
        <v>233</v>
      </c>
      <c r="C630" s="31">
        <v>990</v>
      </c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108">
        <f t="shared" si="34"/>
        <v>0</v>
      </c>
    </row>
    <row r="631" spans="2:14" ht="18.75" customHeight="1">
      <c r="B631" s="3" t="s">
        <v>234</v>
      </c>
      <c r="C631" s="134">
        <v>9700</v>
      </c>
      <c r="D631" s="102">
        <f aca="true" t="shared" si="35" ref="D631:I631">ROUND(SUM(D624:D630),2)</f>
        <v>0</v>
      </c>
      <c r="E631" s="100">
        <f t="shared" si="35"/>
        <v>0</v>
      </c>
      <c r="F631" s="100">
        <f t="shared" si="35"/>
        <v>0</v>
      </c>
      <c r="G631" s="100">
        <f t="shared" si="35"/>
        <v>0</v>
      </c>
      <c r="H631" s="100">
        <f t="shared" si="35"/>
        <v>0</v>
      </c>
      <c r="I631" s="100">
        <f t="shared" si="35"/>
        <v>0</v>
      </c>
      <c r="J631" s="100">
        <f>ROUND(SUM(J624:J630),2)</f>
        <v>-589848.9</v>
      </c>
      <c r="K631" s="100">
        <f>ROUND(SUM(K624:K630),2)</f>
        <v>0</v>
      </c>
      <c r="L631" s="100">
        <f>ROUND(SUM(L624:L630),2)</f>
        <v>0</v>
      </c>
      <c r="M631" s="100">
        <f>ROUND(SUM(M624:M630),2)</f>
        <v>0</v>
      </c>
      <c r="N631" s="102">
        <f t="shared" si="34"/>
        <v>-589848.9</v>
      </c>
    </row>
    <row r="632" spans="2:14" ht="18.75" customHeight="1">
      <c r="B632" s="24" t="s">
        <v>126</v>
      </c>
      <c r="C632" s="134"/>
      <c r="D632" s="98">
        <f aca="true" t="shared" si="36" ref="D632:M632">ROUND(SUM(D603:D613)+D622+D631,2)</f>
        <v>0</v>
      </c>
      <c r="E632" s="100">
        <f t="shared" si="36"/>
        <v>0</v>
      </c>
      <c r="F632" s="100">
        <f t="shared" si="36"/>
        <v>0</v>
      </c>
      <c r="G632" s="100">
        <f t="shared" si="36"/>
        <v>0</v>
      </c>
      <c r="H632" s="100">
        <f t="shared" si="36"/>
        <v>0</v>
      </c>
      <c r="I632" s="100">
        <f t="shared" si="36"/>
        <v>0</v>
      </c>
      <c r="J632" s="100">
        <f t="shared" si="36"/>
        <v>-589848.9</v>
      </c>
      <c r="K632" s="100">
        <f t="shared" si="36"/>
        <v>0</v>
      </c>
      <c r="L632" s="100">
        <f t="shared" si="36"/>
        <v>0</v>
      </c>
      <c r="M632" s="100">
        <f t="shared" si="36"/>
        <v>0</v>
      </c>
      <c r="N632" s="102">
        <f t="shared" si="34"/>
        <v>-589848.9</v>
      </c>
    </row>
    <row r="633" spans="2:14" ht="18.75" customHeight="1">
      <c r="B633" s="24" t="s">
        <v>82</v>
      </c>
      <c r="C633" s="134"/>
      <c r="D633" s="98">
        <f aca="true" t="shared" si="37" ref="D633:M633">ROUND(D593+D632,2)</f>
        <v>0</v>
      </c>
      <c r="E633" s="98">
        <f t="shared" si="37"/>
        <v>0</v>
      </c>
      <c r="F633" s="98">
        <f t="shared" si="37"/>
        <v>0</v>
      </c>
      <c r="G633" s="98">
        <f t="shared" si="37"/>
        <v>-99450.96</v>
      </c>
      <c r="H633" s="98">
        <f t="shared" si="37"/>
        <v>0</v>
      </c>
      <c r="I633" s="98">
        <f t="shared" si="37"/>
        <v>199527.91</v>
      </c>
      <c r="J633" s="98">
        <f t="shared" si="37"/>
        <v>613504.94</v>
      </c>
      <c r="K633" s="98">
        <f t="shared" si="37"/>
        <v>0</v>
      </c>
      <c r="L633" s="98">
        <f t="shared" si="37"/>
        <v>26301.62</v>
      </c>
      <c r="M633" s="98">
        <f t="shared" si="37"/>
        <v>0</v>
      </c>
      <c r="N633" s="107">
        <f t="shared" si="34"/>
        <v>739883.51</v>
      </c>
    </row>
    <row r="634" spans="2:14" ht="18.75" customHeight="1">
      <c r="B634" s="26" t="str">
        <f>B146</f>
        <v>Fund Balance, July 1, 2018</v>
      </c>
      <c r="C634" s="31">
        <v>2800</v>
      </c>
      <c r="D634" s="39"/>
      <c r="E634" s="39"/>
      <c r="F634" s="39"/>
      <c r="G634" s="39">
        <v>186881.23</v>
      </c>
      <c r="H634" s="39">
        <v>0</v>
      </c>
      <c r="I634" s="39">
        <v>62002.48</v>
      </c>
      <c r="J634" s="39">
        <v>2824800.23</v>
      </c>
      <c r="K634" s="39">
        <v>0</v>
      </c>
      <c r="L634" s="39">
        <v>177389.4</v>
      </c>
      <c r="M634" s="39"/>
      <c r="N634" s="108">
        <f t="shared" si="34"/>
        <v>3251073.34</v>
      </c>
    </row>
    <row r="635" spans="2:14" ht="18.75" customHeight="1">
      <c r="B635" s="26" t="s">
        <v>308</v>
      </c>
      <c r="C635" s="31">
        <v>2891</v>
      </c>
      <c r="D635" s="81"/>
      <c r="E635" s="81"/>
      <c r="F635" s="81"/>
      <c r="G635" s="81"/>
      <c r="H635" s="81"/>
      <c r="I635" s="81"/>
      <c r="J635" s="81">
        <v>-121863.32</v>
      </c>
      <c r="K635" s="81"/>
      <c r="L635" s="81"/>
      <c r="M635" s="81"/>
      <c r="N635" s="69">
        <f t="shared" si="34"/>
        <v>-121863.32</v>
      </c>
    </row>
    <row r="636" spans="2:14" ht="12.75">
      <c r="B636" s="115" t="s">
        <v>287</v>
      </c>
      <c r="C636" s="116"/>
      <c r="D636" s="87"/>
      <c r="E636" s="87"/>
      <c r="F636" s="87"/>
      <c r="G636" s="87"/>
      <c r="H636" s="87"/>
      <c r="I636" s="76"/>
      <c r="J636" s="87"/>
      <c r="K636" s="87"/>
      <c r="L636" s="87"/>
      <c r="M636" s="87"/>
      <c r="N636" s="78"/>
    </row>
    <row r="637" spans="2:14" ht="18.75" customHeight="1">
      <c r="B637" s="14" t="s">
        <v>288</v>
      </c>
      <c r="C637" s="64">
        <v>2710</v>
      </c>
      <c r="D637" s="83"/>
      <c r="E637" s="83"/>
      <c r="F637" s="83"/>
      <c r="G637" s="83"/>
      <c r="H637" s="83"/>
      <c r="I637" s="21"/>
      <c r="J637" s="83"/>
      <c r="K637" s="83"/>
      <c r="L637" s="83"/>
      <c r="M637" s="83"/>
      <c r="N637" s="103">
        <f aca="true" t="shared" si="38" ref="N637:N642">ROUND(SUM(D637:M637),2)</f>
        <v>0</v>
      </c>
    </row>
    <row r="638" spans="2:14" ht="18.75" customHeight="1">
      <c r="B638" s="3" t="s">
        <v>289</v>
      </c>
      <c r="C638" s="31">
        <v>2720</v>
      </c>
      <c r="D638" s="39"/>
      <c r="E638" s="39"/>
      <c r="F638" s="39"/>
      <c r="G638" s="39">
        <v>87430.27</v>
      </c>
      <c r="H638" s="39"/>
      <c r="I638" s="39">
        <v>261530.39</v>
      </c>
      <c r="J638" s="39">
        <v>3316441.85</v>
      </c>
      <c r="K638" s="39"/>
      <c r="L638" s="39">
        <v>203691.02</v>
      </c>
      <c r="M638" s="39"/>
      <c r="N638" s="108">
        <f t="shared" si="38"/>
        <v>3869093.53</v>
      </c>
    </row>
    <row r="639" spans="2:14" ht="18.75" customHeight="1">
      <c r="B639" s="3" t="s">
        <v>290</v>
      </c>
      <c r="C639" s="31">
        <v>2730</v>
      </c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108">
        <f t="shared" si="38"/>
        <v>0</v>
      </c>
    </row>
    <row r="640" spans="2:14" ht="18.75" customHeight="1">
      <c r="B640" s="3" t="s">
        <v>291</v>
      </c>
      <c r="C640" s="31">
        <v>2740</v>
      </c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108">
        <f t="shared" si="38"/>
        <v>0</v>
      </c>
    </row>
    <row r="641" spans="2:14" ht="18.75" customHeight="1">
      <c r="B641" s="3" t="s">
        <v>292</v>
      </c>
      <c r="C641" s="31">
        <v>2750</v>
      </c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102">
        <f t="shared" si="38"/>
        <v>0</v>
      </c>
    </row>
    <row r="642" spans="2:14" ht="18.75" customHeight="1">
      <c r="B642" s="34" t="str">
        <f>B154</f>
        <v>Total Fund Balances, June 30, 2019</v>
      </c>
      <c r="C642" s="84">
        <v>2700</v>
      </c>
      <c r="D642" s="103">
        <f>ROUND(SUM(D637:D641),2)</f>
        <v>0</v>
      </c>
      <c r="E642" s="103">
        <f aca="true" t="shared" si="39" ref="E642:M642">ROUND(SUM(E637:E641),2)</f>
        <v>0</v>
      </c>
      <c r="F642" s="103">
        <f t="shared" si="39"/>
        <v>0</v>
      </c>
      <c r="G642" s="103">
        <f t="shared" si="39"/>
        <v>87430.27</v>
      </c>
      <c r="H642" s="103">
        <f t="shared" si="39"/>
        <v>0</v>
      </c>
      <c r="I642" s="103">
        <f t="shared" si="39"/>
        <v>261530.39</v>
      </c>
      <c r="J642" s="103">
        <f t="shared" si="39"/>
        <v>3316441.85</v>
      </c>
      <c r="K642" s="103">
        <f t="shared" si="39"/>
        <v>0</v>
      </c>
      <c r="L642" s="103">
        <f t="shared" si="39"/>
        <v>203691.02</v>
      </c>
      <c r="M642" s="103">
        <f t="shared" si="39"/>
        <v>0</v>
      </c>
      <c r="N642" s="103">
        <f t="shared" si="38"/>
        <v>3869093.53</v>
      </c>
    </row>
    <row r="643" spans="3:13" ht="12.75">
      <c r="C643" s="32"/>
      <c r="D643" s="32"/>
      <c r="E643" s="112"/>
      <c r="F643" s="112"/>
      <c r="G643" s="112"/>
      <c r="H643" s="113"/>
      <c r="J643" s="32"/>
      <c r="M643" s="33"/>
    </row>
    <row r="644" spans="2:13" ht="12.75">
      <c r="B644" s="88" t="s">
        <v>6</v>
      </c>
      <c r="C644" s="32"/>
      <c r="D644" s="32"/>
      <c r="G644" s="33"/>
      <c r="J644" s="32"/>
      <c r="M644" s="33"/>
    </row>
    <row r="645" spans="3:4" ht="12.75">
      <c r="C645" s="32"/>
      <c r="D645" s="32"/>
    </row>
    <row r="646" spans="1:4" ht="12.75">
      <c r="A646" s="9"/>
      <c r="C646" s="32"/>
      <c r="D646" s="32"/>
    </row>
    <row r="647" spans="1:11" ht="12.75">
      <c r="A647" s="9" t="s">
        <v>87</v>
      </c>
      <c r="B647" s="90" t="str">
        <f>$B$1</f>
        <v>DISTRICT SCHOOL BOARD OF OKEECHOBEE COUNTY</v>
      </c>
      <c r="C647" s="88"/>
      <c r="K647" s="33" t="s">
        <v>137</v>
      </c>
    </row>
    <row r="648" spans="2:11" ht="12.75">
      <c r="B648" s="90" t="s">
        <v>626</v>
      </c>
      <c r="K648" s="42" t="s">
        <v>587</v>
      </c>
    </row>
    <row r="649" spans="2:11" ht="12.75">
      <c r="B649" s="213" t="str">
        <f>B4</f>
        <v>For the Fiscal Year Ended June 30, 2019</v>
      </c>
      <c r="K649" s="89" t="s">
        <v>162</v>
      </c>
    </row>
    <row r="650" spans="2:4" ht="25.5">
      <c r="B650" s="141" t="s">
        <v>26</v>
      </c>
      <c r="C650" s="142" t="s">
        <v>346</v>
      </c>
      <c r="D650" s="168"/>
    </row>
    <row r="651" spans="2:4" ht="18.75" customHeight="1">
      <c r="B651" s="26" t="s">
        <v>90</v>
      </c>
      <c r="C651" s="31">
        <v>3100</v>
      </c>
      <c r="D651" s="39"/>
    </row>
    <row r="652" spans="2:4" ht="18.75" customHeight="1">
      <c r="B652" s="26" t="s">
        <v>152</v>
      </c>
      <c r="C652" s="31">
        <v>3200</v>
      </c>
      <c r="D652" s="39"/>
    </row>
    <row r="653" spans="2:4" ht="18.75" customHeight="1">
      <c r="B653" s="26" t="s">
        <v>91</v>
      </c>
      <c r="C653" s="31">
        <v>3300</v>
      </c>
      <c r="D653" s="39"/>
    </row>
    <row r="654" spans="2:4" ht="18.75" customHeight="1">
      <c r="B654" s="16" t="s">
        <v>92</v>
      </c>
      <c r="C654" s="17">
        <v>3400</v>
      </c>
      <c r="D654" s="39"/>
    </row>
    <row r="655" spans="2:4" ht="18.75" customHeight="1">
      <c r="B655" s="24" t="s">
        <v>202</v>
      </c>
      <c r="C655" s="134">
        <v>3000</v>
      </c>
      <c r="D655" s="98">
        <f>ROUND(SUM(D651:D654),2)</f>
        <v>0</v>
      </c>
    </row>
    <row r="656" spans="2:11" ht="12.75">
      <c r="B656" s="400" t="s">
        <v>10</v>
      </c>
      <c r="C656" s="399" t="s">
        <v>346</v>
      </c>
      <c r="D656" s="91">
        <v>100</v>
      </c>
      <c r="E656" s="91">
        <v>200</v>
      </c>
      <c r="F656" s="91">
        <v>300</v>
      </c>
      <c r="G656" s="91">
        <v>400</v>
      </c>
      <c r="H656" s="91">
        <v>500</v>
      </c>
      <c r="I656" s="91">
        <v>600</v>
      </c>
      <c r="J656" s="91">
        <v>700</v>
      </c>
      <c r="K656" s="390" t="s">
        <v>9</v>
      </c>
    </row>
    <row r="657" spans="2:11" ht="25.5">
      <c r="B657" s="402"/>
      <c r="C657" s="399"/>
      <c r="D657" s="149" t="s">
        <v>8</v>
      </c>
      <c r="E657" s="149" t="s">
        <v>340</v>
      </c>
      <c r="F657" s="149" t="s">
        <v>341</v>
      </c>
      <c r="G657" s="149" t="s">
        <v>342</v>
      </c>
      <c r="H657" s="149" t="s">
        <v>343</v>
      </c>
      <c r="I657" s="149" t="s">
        <v>344</v>
      </c>
      <c r="J657" s="150" t="s">
        <v>7</v>
      </c>
      <c r="K657" s="390"/>
    </row>
    <row r="658" spans="2:11" ht="12.75">
      <c r="B658" s="124" t="s">
        <v>11</v>
      </c>
      <c r="C658" s="93"/>
      <c r="D658" s="75"/>
      <c r="E658" s="75"/>
      <c r="F658" s="75"/>
      <c r="G658" s="75"/>
      <c r="H658" s="75"/>
      <c r="I658" s="75"/>
      <c r="J658" s="75"/>
      <c r="K658" s="69"/>
    </row>
    <row r="659" spans="2:11" ht="18.75" customHeight="1">
      <c r="B659" s="3" t="s">
        <v>203</v>
      </c>
      <c r="C659" s="11">
        <v>5000</v>
      </c>
      <c r="D659" s="39"/>
      <c r="E659" s="39"/>
      <c r="F659" s="39"/>
      <c r="G659" s="39"/>
      <c r="H659" s="39"/>
      <c r="I659" s="39"/>
      <c r="J659" s="39"/>
      <c r="K659" s="108">
        <f>ROUND(SUM(D659:J659),2)</f>
        <v>0</v>
      </c>
    </row>
    <row r="660" spans="2:11" ht="18.75" customHeight="1">
      <c r="B660" s="14" t="s">
        <v>552</v>
      </c>
      <c r="C660" s="11">
        <v>6100</v>
      </c>
      <c r="D660" s="39"/>
      <c r="E660" s="39"/>
      <c r="F660" s="39"/>
      <c r="G660" s="39"/>
      <c r="H660" s="39"/>
      <c r="I660" s="39"/>
      <c r="J660" s="39"/>
      <c r="K660" s="108">
        <f aca="true" t="shared" si="40" ref="K660:K675">ROUND(SUM(D660:J660),2)</f>
        <v>0</v>
      </c>
    </row>
    <row r="661" spans="2:11" ht="18.75" customHeight="1">
      <c r="B661" s="14" t="s">
        <v>204</v>
      </c>
      <c r="C661" s="11">
        <v>6200</v>
      </c>
      <c r="D661" s="39"/>
      <c r="E661" s="39"/>
      <c r="F661" s="39"/>
      <c r="G661" s="39"/>
      <c r="H661" s="39"/>
      <c r="I661" s="39"/>
      <c r="J661" s="39"/>
      <c r="K661" s="108">
        <f t="shared" si="40"/>
        <v>0</v>
      </c>
    </row>
    <row r="662" spans="2:11" ht="18.75" customHeight="1">
      <c r="B662" s="14" t="s">
        <v>205</v>
      </c>
      <c r="C662" s="11">
        <v>6300</v>
      </c>
      <c r="D662" s="39"/>
      <c r="E662" s="39"/>
      <c r="F662" s="39"/>
      <c r="G662" s="39"/>
      <c r="H662" s="39"/>
      <c r="I662" s="39"/>
      <c r="J662" s="39"/>
      <c r="K662" s="108">
        <f t="shared" si="40"/>
        <v>0</v>
      </c>
    </row>
    <row r="663" spans="2:11" ht="18.75" customHeight="1">
      <c r="B663" s="14" t="s">
        <v>206</v>
      </c>
      <c r="C663" s="11">
        <v>6400</v>
      </c>
      <c r="D663" s="39"/>
      <c r="E663" s="39"/>
      <c r="F663" s="39"/>
      <c r="G663" s="39"/>
      <c r="H663" s="39"/>
      <c r="I663" s="39"/>
      <c r="J663" s="39"/>
      <c r="K663" s="108">
        <f t="shared" si="40"/>
        <v>0</v>
      </c>
    </row>
    <row r="664" spans="2:11" ht="18.75" customHeight="1">
      <c r="B664" s="14" t="s">
        <v>568</v>
      </c>
      <c r="C664" s="11">
        <v>6500</v>
      </c>
      <c r="D664" s="39"/>
      <c r="E664" s="39"/>
      <c r="F664" s="39"/>
      <c r="G664" s="39"/>
      <c r="H664" s="39"/>
      <c r="I664" s="39"/>
      <c r="J664" s="39"/>
      <c r="K664" s="108">
        <f t="shared" si="40"/>
        <v>0</v>
      </c>
    </row>
    <row r="665" spans="2:11" ht="18.75" customHeight="1">
      <c r="B665" s="14" t="s">
        <v>256</v>
      </c>
      <c r="C665" s="11">
        <v>7100</v>
      </c>
      <c r="D665" s="39"/>
      <c r="E665" s="39"/>
      <c r="F665" s="39"/>
      <c r="G665" s="39"/>
      <c r="H665" s="39"/>
      <c r="I665" s="39"/>
      <c r="J665" s="39"/>
      <c r="K665" s="108">
        <f t="shared" si="40"/>
        <v>0</v>
      </c>
    </row>
    <row r="666" spans="2:11" ht="18.75" customHeight="1">
      <c r="B666" s="14" t="s">
        <v>207</v>
      </c>
      <c r="C666" s="11">
        <v>7200</v>
      </c>
      <c r="D666" s="39"/>
      <c r="E666" s="39"/>
      <c r="F666" s="39"/>
      <c r="G666" s="39"/>
      <c r="H666" s="39"/>
      <c r="I666" s="39"/>
      <c r="J666" s="39"/>
      <c r="K666" s="108">
        <f t="shared" si="40"/>
        <v>0</v>
      </c>
    </row>
    <row r="667" spans="2:11" ht="18.75" customHeight="1">
      <c r="B667" s="14" t="s">
        <v>208</v>
      </c>
      <c r="C667" s="11">
        <v>7300</v>
      </c>
      <c r="D667" s="39"/>
      <c r="E667" s="39"/>
      <c r="F667" s="39"/>
      <c r="G667" s="39"/>
      <c r="H667" s="39"/>
      <c r="I667" s="39"/>
      <c r="J667" s="39"/>
      <c r="K667" s="108">
        <f t="shared" si="40"/>
        <v>0</v>
      </c>
    </row>
    <row r="668" spans="2:11" ht="18.75" customHeight="1">
      <c r="B668" s="14" t="s">
        <v>209</v>
      </c>
      <c r="C668" s="11">
        <v>7410</v>
      </c>
      <c r="D668" s="39"/>
      <c r="E668" s="39"/>
      <c r="F668" s="39"/>
      <c r="G668" s="39"/>
      <c r="H668" s="39"/>
      <c r="I668" s="39"/>
      <c r="J668" s="39"/>
      <c r="K668" s="108">
        <f t="shared" si="40"/>
        <v>0</v>
      </c>
    </row>
    <row r="669" spans="2:11" ht="18.75" customHeight="1">
      <c r="B669" s="14" t="s">
        <v>210</v>
      </c>
      <c r="C669" s="11">
        <v>7500</v>
      </c>
      <c r="D669" s="39"/>
      <c r="E669" s="39"/>
      <c r="F669" s="39"/>
      <c r="G669" s="39"/>
      <c r="H669" s="39"/>
      <c r="I669" s="39"/>
      <c r="J669" s="39"/>
      <c r="K669" s="108">
        <f t="shared" si="40"/>
        <v>0</v>
      </c>
    </row>
    <row r="670" spans="2:11" ht="18.75" customHeight="1">
      <c r="B670" s="14" t="s">
        <v>212</v>
      </c>
      <c r="C670" s="11">
        <v>7700</v>
      </c>
      <c r="D670" s="39"/>
      <c r="E670" s="39"/>
      <c r="F670" s="39"/>
      <c r="G670" s="39"/>
      <c r="H670" s="39"/>
      <c r="I670" s="39"/>
      <c r="J670" s="39"/>
      <c r="K670" s="108">
        <f t="shared" si="40"/>
        <v>0</v>
      </c>
    </row>
    <row r="671" spans="2:11" ht="18.75" customHeight="1">
      <c r="B671" s="14" t="s">
        <v>372</v>
      </c>
      <c r="C671" s="62">
        <v>7800</v>
      </c>
      <c r="D671" s="39"/>
      <c r="E671" s="39"/>
      <c r="F671" s="39"/>
      <c r="G671" s="39"/>
      <c r="H671" s="39"/>
      <c r="I671" s="39"/>
      <c r="J671" s="39"/>
      <c r="K671" s="108">
        <f t="shared" si="40"/>
        <v>0</v>
      </c>
    </row>
    <row r="672" spans="2:11" ht="18.75" customHeight="1">
      <c r="B672" s="14" t="s">
        <v>213</v>
      </c>
      <c r="C672" s="11">
        <v>7900</v>
      </c>
      <c r="D672" s="39"/>
      <c r="E672" s="39"/>
      <c r="F672" s="39"/>
      <c r="G672" s="39"/>
      <c r="H672" s="39"/>
      <c r="I672" s="39"/>
      <c r="J672" s="39"/>
      <c r="K672" s="108">
        <f t="shared" si="40"/>
        <v>0</v>
      </c>
    </row>
    <row r="673" spans="2:11" ht="18.75" customHeight="1">
      <c r="B673" s="14" t="s">
        <v>214</v>
      </c>
      <c r="C673" s="11">
        <v>8100</v>
      </c>
      <c r="D673" s="39"/>
      <c r="E673" s="39"/>
      <c r="F673" s="39"/>
      <c r="G673" s="39"/>
      <c r="H673" s="39"/>
      <c r="I673" s="39"/>
      <c r="J673" s="39"/>
      <c r="K673" s="108">
        <f t="shared" si="40"/>
        <v>0</v>
      </c>
    </row>
    <row r="674" spans="2:11" ht="18.75" customHeight="1">
      <c r="B674" s="14" t="s">
        <v>215</v>
      </c>
      <c r="C674" s="11">
        <v>8200</v>
      </c>
      <c r="D674" s="39"/>
      <c r="E674" s="39"/>
      <c r="F674" s="39"/>
      <c r="G674" s="39"/>
      <c r="H674" s="39"/>
      <c r="I674" s="39"/>
      <c r="J674" s="39"/>
      <c r="K674" s="108">
        <f t="shared" si="40"/>
        <v>0</v>
      </c>
    </row>
    <row r="675" spans="2:11" ht="18.75" customHeight="1">
      <c r="B675" s="14" t="s">
        <v>216</v>
      </c>
      <c r="C675" s="11">
        <v>9100</v>
      </c>
      <c r="D675" s="39"/>
      <c r="E675" s="39"/>
      <c r="F675" s="39"/>
      <c r="G675" s="39"/>
      <c r="H675" s="39"/>
      <c r="I675" s="39"/>
      <c r="J675" s="39"/>
      <c r="K675" s="108">
        <f t="shared" si="40"/>
        <v>0</v>
      </c>
    </row>
    <row r="676" spans="2:11" ht="12.75">
      <c r="B676" s="94" t="s">
        <v>12</v>
      </c>
      <c r="C676" s="95"/>
      <c r="D676" s="223"/>
      <c r="E676" s="223"/>
      <c r="F676" s="223"/>
      <c r="G676" s="223"/>
      <c r="H676" s="223"/>
      <c r="I676" s="65"/>
      <c r="J676" s="223"/>
      <c r="K676" s="69"/>
    </row>
    <row r="677" spans="2:11" ht="18.75" customHeight="1">
      <c r="B677" s="14" t="s">
        <v>217</v>
      </c>
      <c r="C677" s="11">
        <v>7420</v>
      </c>
      <c r="D677" s="224"/>
      <c r="E677" s="224"/>
      <c r="F677" s="224"/>
      <c r="G677" s="224"/>
      <c r="H677" s="224"/>
      <c r="I677" s="39"/>
      <c r="J677" s="224"/>
      <c r="K677" s="108">
        <f>ROUND(I677,2)</f>
        <v>0</v>
      </c>
    </row>
    <row r="678" spans="2:11" ht="18.75" customHeight="1">
      <c r="B678" s="14" t="s">
        <v>218</v>
      </c>
      <c r="C678" s="11">
        <v>9300</v>
      </c>
      <c r="D678" s="224"/>
      <c r="E678" s="224"/>
      <c r="F678" s="224"/>
      <c r="G678" s="224"/>
      <c r="H678" s="224"/>
      <c r="I678" s="39"/>
      <c r="J678" s="224"/>
      <c r="K678" s="108">
        <f>ROUND(I678,2)</f>
        <v>0</v>
      </c>
    </row>
    <row r="679" spans="2:11" ht="12.75">
      <c r="B679" s="94" t="s">
        <v>13</v>
      </c>
      <c r="C679" s="95"/>
      <c r="D679" s="223"/>
      <c r="E679" s="223"/>
      <c r="F679" s="223"/>
      <c r="G679" s="223"/>
      <c r="H679" s="223"/>
      <c r="I679" s="223"/>
      <c r="J679" s="65"/>
      <c r="K679" s="69"/>
    </row>
    <row r="680" spans="2:11" ht="18.75" customHeight="1">
      <c r="B680" s="14" t="s">
        <v>33</v>
      </c>
      <c r="C680" s="11">
        <v>710</v>
      </c>
      <c r="D680" s="224"/>
      <c r="E680" s="224"/>
      <c r="F680" s="224"/>
      <c r="G680" s="224"/>
      <c r="H680" s="224"/>
      <c r="I680" s="224"/>
      <c r="J680" s="39"/>
      <c r="K680" s="108">
        <f>ROUND(J680,2)</f>
        <v>0</v>
      </c>
    </row>
    <row r="681" spans="2:11" ht="18.75" customHeight="1">
      <c r="B681" s="14" t="s">
        <v>219</v>
      </c>
      <c r="C681" s="11">
        <v>720</v>
      </c>
      <c r="D681" s="224"/>
      <c r="E681" s="224"/>
      <c r="F681" s="224"/>
      <c r="G681" s="224"/>
      <c r="H681" s="224"/>
      <c r="I681" s="224"/>
      <c r="J681" s="39"/>
      <c r="K681" s="107">
        <f>ROUND(J681,2)</f>
        <v>0</v>
      </c>
    </row>
    <row r="682" spans="2:11" ht="18.75" customHeight="1">
      <c r="B682" s="63" t="s">
        <v>220</v>
      </c>
      <c r="C682" s="96"/>
      <c r="D682" s="98">
        <f>ROUND(SUM(D659:D675),2)</f>
        <v>0</v>
      </c>
      <c r="E682" s="100">
        <f>ROUND(SUM(E659:E675),2)</f>
        <v>0</v>
      </c>
      <c r="F682" s="100">
        <f>ROUND(SUM(F659:F675),2)</f>
        <v>0</v>
      </c>
      <c r="G682" s="100">
        <f>ROUND(SUM(G659:G675),2)</f>
        <v>0</v>
      </c>
      <c r="H682" s="100">
        <f>ROUND(SUM(H659:H675),2)</f>
        <v>0</v>
      </c>
      <c r="I682" s="100">
        <f>ROUND(SUM(I659:I675)+SUM(I677:I678),2)</f>
        <v>0</v>
      </c>
      <c r="J682" s="100">
        <f>ROUND(SUM(J659:J675)+SUM(J680:J681),2)</f>
        <v>0</v>
      </c>
      <c r="K682" s="100">
        <f>ROUND(SUM(D682:J682),2)</f>
        <v>0</v>
      </c>
    </row>
    <row r="683" spans="2:11" ht="18.75" customHeight="1">
      <c r="B683" s="151" t="s">
        <v>14</v>
      </c>
      <c r="C683" s="96"/>
      <c r="D683" s="225"/>
      <c r="E683" s="225"/>
      <c r="F683" s="225"/>
      <c r="G683" s="226"/>
      <c r="H683" s="226"/>
      <c r="I683" s="226"/>
      <c r="J683" s="227"/>
      <c r="K683" s="98">
        <f>ROUND(D655-K682,2)</f>
        <v>0</v>
      </c>
    </row>
    <row r="684" spans="2:4" ht="25.5">
      <c r="B684" s="154" t="s">
        <v>345</v>
      </c>
      <c r="C684" s="261" t="s">
        <v>346</v>
      </c>
      <c r="D684" s="125"/>
    </row>
    <row r="685" spans="2:4" ht="18.75" customHeight="1">
      <c r="B685" s="26" t="s">
        <v>313</v>
      </c>
      <c r="C685" s="31">
        <v>3730</v>
      </c>
      <c r="D685" s="39"/>
    </row>
    <row r="686" spans="2:4" ht="18.75" customHeight="1">
      <c r="B686" s="187" t="s">
        <v>16</v>
      </c>
      <c r="C686" s="118">
        <v>3740</v>
      </c>
      <c r="D686" s="66"/>
    </row>
    <row r="687" spans="2:4" ht="12.75">
      <c r="B687" s="124" t="s">
        <v>17</v>
      </c>
      <c r="C687" s="117"/>
      <c r="D687" s="74"/>
    </row>
    <row r="688" spans="2:4" ht="18.75" customHeight="1">
      <c r="B688" s="3" t="s">
        <v>249</v>
      </c>
      <c r="C688" s="31">
        <v>3610</v>
      </c>
      <c r="D688" s="39"/>
    </row>
    <row r="689" spans="2:4" ht="18.75" customHeight="1">
      <c r="B689" s="3" t="s">
        <v>221</v>
      </c>
      <c r="C689" s="31">
        <v>3620</v>
      </c>
      <c r="D689" s="39"/>
    </row>
    <row r="690" spans="2:4" ht="18.75" customHeight="1">
      <c r="B690" s="3" t="s">
        <v>222</v>
      </c>
      <c r="C690" s="31">
        <v>3630</v>
      </c>
      <c r="D690" s="39"/>
    </row>
    <row r="691" spans="2:4" ht="18.75" customHeight="1">
      <c r="B691" s="34" t="s">
        <v>223</v>
      </c>
      <c r="C691" s="118">
        <v>3640</v>
      </c>
      <c r="D691" s="66"/>
    </row>
    <row r="692" spans="2:4" ht="18.75" customHeight="1">
      <c r="B692" s="34" t="s">
        <v>225</v>
      </c>
      <c r="C692" s="118">
        <v>3670</v>
      </c>
      <c r="D692" s="66"/>
    </row>
    <row r="693" spans="2:4" ht="18.75" customHeight="1">
      <c r="B693" s="34" t="s">
        <v>226</v>
      </c>
      <c r="C693" s="118">
        <v>3690</v>
      </c>
      <c r="D693" s="66"/>
    </row>
    <row r="694" spans="2:4" ht="18.75" customHeight="1">
      <c r="B694" s="34" t="s">
        <v>227</v>
      </c>
      <c r="C694" s="118">
        <v>3600</v>
      </c>
      <c r="D694" s="98">
        <f>ROUND(SUM(D688:D693),2)</f>
        <v>0</v>
      </c>
    </row>
    <row r="695" spans="2:4" ht="12.75">
      <c r="B695" s="124" t="s">
        <v>18</v>
      </c>
      <c r="C695" s="117"/>
      <c r="D695" s="65"/>
    </row>
    <row r="696" spans="2:4" ht="18.75" customHeight="1">
      <c r="B696" s="3" t="s">
        <v>251</v>
      </c>
      <c r="C696" s="31">
        <v>910</v>
      </c>
      <c r="D696" s="39"/>
    </row>
    <row r="697" spans="2:4" ht="18.75" customHeight="1">
      <c r="B697" s="3" t="s">
        <v>228</v>
      </c>
      <c r="C697" s="31">
        <v>920</v>
      </c>
      <c r="D697" s="39"/>
    </row>
    <row r="698" spans="2:4" ht="18.75" customHeight="1">
      <c r="B698" s="3" t="s">
        <v>229</v>
      </c>
      <c r="C698" s="31">
        <v>930</v>
      </c>
      <c r="D698" s="39"/>
    </row>
    <row r="699" spans="2:4" ht="18.75" customHeight="1">
      <c r="B699" s="34" t="s">
        <v>230</v>
      </c>
      <c r="C699" s="118">
        <v>940</v>
      </c>
      <c r="D699" s="66"/>
    </row>
    <row r="700" spans="2:4" ht="18.75" customHeight="1">
      <c r="B700" s="3" t="s">
        <v>232</v>
      </c>
      <c r="C700" s="31">
        <v>970</v>
      </c>
      <c r="D700" s="22"/>
    </row>
    <row r="701" spans="2:4" ht="18.75" customHeight="1">
      <c r="B701" s="3" t="s">
        <v>233</v>
      </c>
      <c r="C701" s="31">
        <v>990</v>
      </c>
      <c r="D701" s="21"/>
    </row>
    <row r="702" spans="2:4" ht="18.75" customHeight="1">
      <c r="B702" s="3" t="s">
        <v>234</v>
      </c>
      <c r="C702" s="31">
        <v>9700</v>
      </c>
      <c r="D702" s="98">
        <f>ROUND(SUM(D696:D701),2)</f>
        <v>0</v>
      </c>
    </row>
    <row r="703" spans="2:4" ht="18.75" customHeight="1">
      <c r="B703" s="24" t="s">
        <v>126</v>
      </c>
      <c r="C703" s="134"/>
      <c r="D703" s="98">
        <f>ROUND(SUM(D685:D686)+D694+D702,2)</f>
        <v>0</v>
      </c>
    </row>
    <row r="704" spans="2:4" ht="18.75" customHeight="1">
      <c r="B704" s="24" t="s">
        <v>76</v>
      </c>
      <c r="C704" s="134"/>
      <c r="D704" s="98">
        <f>ROUND(K683+D703,2)</f>
        <v>0</v>
      </c>
    </row>
    <row r="705" spans="2:4" ht="18.75" customHeight="1">
      <c r="B705" s="26" t="str">
        <f>B146</f>
        <v>Fund Balance, July 1, 2018</v>
      </c>
      <c r="C705" s="31">
        <v>2800</v>
      </c>
      <c r="D705" s="39"/>
    </row>
    <row r="706" spans="2:4" ht="18.75" customHeight="1">
      <c r="B706" s="26" t="s">
        <v>22</v>
      </c>
      <c r="C706" s="31">
        <v>2891</v>
      </c>
      <c r="D706" s="39"/>
    </row>
    <row r="707" spans="2:4" ht="12.75">
      <c r="B707" s="115" t="s">
        <v>287</v>
      </c>
      <c r="C707" s="116"/>
      <c r="D707" s="76"/>
    </row>
    <row r="708" spans="2:4" ht="18.75" customHeight="1">
      <c r="B708" s="14" t="s">
        <v>288</v>
      </c>
      <c r="C708" s="64">
        <v>2710</v>
      </c>
      <c r="D708" s="21"/>
    </row>
    <row r="709" spans="2:4" ht="18.75" customHeight="1">
      <c r="B709" s="3" t="s">
        <v>289</v>
      </c>
      <c r="C709" s="31">
        <v>2720</v>
      </c>
      <c r="D709" s="39"/>
    </row>
    <row r="710" spans="2:4" ht="18.75" customHeight="1">
      <c r="B710" s="3" t="s">
        <v>290</v>
      </c>
      <c r="C710" s="31">
        <v>2730</v>
      </c>
      <c r="D710" s="39"/>
    </row>
    <row r="711" spans="2:4" ht="18.75" customHeight="1">
      <c r="B711" s="3" t="s">
        <v>291</v>
      </c>
      <c r="C711" s="31">
        <v>2740</v>
      </c>
      <c r="D711" s="39"/>
    </row>
    <row r="712" spans="2:4" ht="18.75" customHeight="1">
      <c r="B712" s="3" t="s">
        <v>292</v>
      </c>
      <c r="C712" s="31">
        <v>2750</v>
      </c>
      <c r="D712" s="22"/>
    </row>
    <row r="713" spans="2:4" ht="18.75" customHeight="1">
      <c r="B713" s="34" t="str">
        <f>B154</f>
        <v>Total Fund Balances, June 30, 2019</v>
      </c>
      <c r="C713" s="84">
        <v>2700</v>
      </c>
      <c r="D713" s="103">
        <f>ROUND(SUM(D708:D712),2)</f>
        <v>0</v>
      </c>
    </row>
    <row r="714" spans="2:4" ht="12.75">
      <c r="B714" s="9"/>
      <c r="C714" s="9"/>
      <c r="D714" s="9"/>
    </row>
    <row r="715" spans="2:19" ht="12.75">
      <c r="B715" s="9" t="s">
        <v>21</v>
      </c>
      <c r="C715" s="9"/>
      <c r="D715" s="9"/>
      <c r="S715" s="189"/>
    </row>
    <row r="716" ht="12.75"/>
    <row r="717" spans="1:20" s="189" customFormat="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08"/>
    </row>
    <row r="718" spans="1:20" ht="12.75">
      <c r="A718" s="9" t="s">
        <v>88</v>
      </c>
      <c r="B718" s="90" t="str">
        <f>$B$1</f>
        <v>DISTRICT SCHOOL BOARD OF OKEECHOBEE COUNTY</v>
      </c>
      <c r="C718" s="188"/>
      <c r="H718" s="32"/>
      <c r="J718" s="9"/>
      <c r="K718" s="33" t="s">
        <v>138</v>
      </c>
      <c r="T718" s="211"/>
    </row>
    <row r="719" spans="1:11" ht="12.75">
      <c r="A719" s="1" t="s">
        <v>95</v>
      </c>
      <c r="B719" s="90" t="s">
        <v>424</v>
      </c>
      <c r="C719" s="188"/>
      <c r="J719" s="9"/>
      <c r="K719" s="35" t="s">
        <v>588</v>
      </c>
    </row>
    <row r="720" spans="1:11" ht="12.75">
      <c r="A720" s="1" t="s">
        <v>95</v>
      </c>
      <c r="B720" s="213" t="str">
        <f>B4</f>
        <v>For the Fiscal Year Ended June 30, 2019</v>
      </c>
      <c r="C720" s="188"/>
      <c r="J720" s="9"/>
      <c r="K720" s="52" t="s">
        <v>571</v>
      </c>
    </row>
    <row r="721" spans="1:18" ht="18.75" customHeight="1">
      <c r="A721" s="174" t="s">
        <v>95</v>
      </c>
      <c r="B721" s="393" t="s">
        <v>562</v>
      </c>
      <c r="C721" s="403" t="s">
        <v>346</v>
      </c>
      <c r="D721" s="139" t="s">
        <v>399</v>
      </c>
      <c r="E721" s="139" t="s">
        <v>399</v>
      </c>
      <c r="F721" s="139" t="s">
        <v>399</v>
      </c>
      <c r="G721" s="139" t="s">
        <v>399</v>
      </c>
      <c r="H721" s="139" t="s">
        <v>400</v>
      </c>
      <c r="I721" s="139" t="s">
        <v>380</v>
      </c>
      <c r="J721" s="139" t="s">
        <v>380</v>
      </c>
      <c r="K721" s="386" t="s">
        <v>48</v>
      </c>
      <c r="L721" s="189"/>
      <c r="M721" s="189"/>
      <c r="N721" s="189"/>
      <c r="O721" s="189"/>
      <c r="P721" s="189"/>
      <c r="Q721" s="189"/>
      <c r="R721" s="189"/>
    </row>
    <row r="722" spans="1:11" ht="15.75" customHeight="1">
      <c r="A722" s="1" t="s">
        <v>95</v>
      </c>
      <c r="B722" s="394"/>
      <c r="C722" s="404"/>
      <c r="D722" s="190">
        <v>911</v>
      </c>
      <c r="E722" s="190">
        <v>912</v>
      </c>
      <c r="F722" s="190">
        <v>913</v>
      </c>
      <c r="G722" s="190">
        <v>914</v>
      </c>
      <c r="H722" s="190">
        <v>915</v>
      </c>
      <c r="I722" s="190">
        <v>921</v>
      </c>
      <c r="J722" s="190">
        <v>922</v>
      </c>
      <c r="K722" s="387"/>
    </row>
    <row r="723" spans="2:11" ht="15.75" customHeight="1">
      <c r="B723" s="249" t="s">
        <v>49</v>
      </c>
      <c r="C723" s="251"/>
      <c r="D723" s="254"/>
      <c r="E723" s="254"/>
      <c r="F723" s="254"/>
      <c r="G723" s="254"/>
      <c r="H723" s="254"/>
      <c r="I723" s="254"/>
      <c r="J723" s="254"/>
      <c r="K723" s="139"/>
    </row>
    <row r="724" spans="1:11" ht="15.75" customHeight="1">
      <c r="A724" s="1" t="s">
        <v>96</v>
      </c>
      <c r="B724" s="26" t="s">
        <v>50</v>
      </c>
      <c r="C724" s="11">
        <v>3481</v>
      </c>
      <c r="D724" s="21"/>
      <c r="E724" s="21"/>
      <c r="F724" s="21"/>
      <c r="G724" s="21"/>
      <c r="H724" s="21"/>
      <c r="I724" s="21"/>
      <c r="J724" s="21"/>
      <c r="K724" s="101">
        <f>ROUND(SUM(D724:J724),2)</f>
        <v>0</v>
      </c>
    </row>
    <row r="725" spans="1:11" ht="15.75" customHeight="1">
      <c r="A725" s="1" t="s">
        <v>96</v>
      </c>
      <c r="B725" s="187" t="s">
        <v>51</v>
      </c>
      <c r="C725" s="84">
        <v>3482</v>
      </c>
      <c r="D725" s="22"/>
      <c r="E725" s="22"/>
      <c r="F725" s="22"/>
      <c r="G725" s="22"/>
      <c r="H725" s="22"/>
      <c r="I725" s="22"/>
      <c r="J725" s="22"/>
      <c r="K725" s="98">
        <f>ROUND(SUM(D725:J725),2)</f>
        <v>0</v>
      </c>
    </row>
    <row r="726" spans="1:11" ht="15.75" customHeight="1">
      <c r="A726" s="1" t="s">
        <v>96</v>
      </c>
      <c r="B726" s="26" t="s">
        <v>52</v>
      </c>
      <c r="C726" s="31">
        <v>3484</v>
      </c>
      <c r="D726" s="39"/>
      <c r="E726" s="39"/>
      <c r="F726" s="39"/>
      <c r="G726" s="39"/>
      <c r="H726" s="39"/>
      <c r="I726" s="39"/>
      <c r="J726" s="39"/>
      <c r="K726" s="99">
        <f>ROUND(SUM(D726:J726),2)</f>
        <v>0</v>
      </c>
    </row>
    <row r="727" spans="1:11" ht="15.75" customHeight="1">
      <c r="A727" s="1" t="s">
        <v>96</v>
      </c>
      <c r="B727" s="26" t="s">
        <v>53</v>
      </c>
      <c r="C727" s="31">
        <v>3489</v>
      </c>
      <c r="D727" s="39"/>
      <c r="E727" s="39"/>
      <c r="F727" s="39"/>
      <c r="G727" s="39"/>
      <c r="H727" s="39"/>
      <c r="I727" s="39"/>
      <c r="J727" s="39"/>
      <c r="K727" s="99">
        <f>ROUND(SUM(D727:J727),2)</f>
        <v>0</v>
      </c>
    </row>
    <row r="728" spans="1:11" ht="15.75" customHeight="1">
      <c r="A728" s="1" t="s">
        <v>95</v>
      </c>
      <c r="B728" s="24" t="s">
        <v>268</v>
      </c>
      <c r="C728" s="134"/>
      <c r="D728" s="98">
        <f aca="true" t="shared" si="41" ref="D728:J728">ROUND(SUM(D724:D727),2)</f>
        <v>0</v>
      </c>
      <c r="E728" s="100">
        <f t="shared" si="41"/>
        <v>0</v>
      </c>
      <c r="F728" s="100">
        <f t="shared" si="41"/>
        <v>0</v>
      </c>
      <c r="G728" s="100">
        <f t="shared" si="41"/>
        <v>0</v>
      </c>
      <c r="H728" s="100">
        <f t="shared" si="41"/>
        <v>0</v>
      </c>
      <c r="I728" s="100">
        <f t="shared" si="41"/>
        <v>0</v>
      </c>
      <c r="J728" s="100">
        <f t="shared" si="41"/>
        <v>0</v>
      </c>
      <c r="K728" s="100">
        <f>ROUND(SUM(D728:J728),2)</f>
        <v>0</v>
      </c>
    </row>
    <row r="729" spans="1:11" ht="12.75">
      <c r="A729" s="1" t="s">
        <v>95</v>
      </c>
      <c r="B729" s="250" t="s">
        <v>54</v>
      </c>
      <c r="C729" s="252"/>
      <c r="D729" s="253"/>
      <c r="E729" s="253"/>
      <c r="F729" s="253"/>
      <c r="G729" s="253"/>
      <c r="H729" s="253"/>
      <c r="I729" s="253"/>
      <c r="J729" s="253"/>
      <c r="K729" s="253"/>
    </row>
    <row r="730" spans="1:11" ht="15.75" customHeight="1">
      <c r="A730" s="1" t="s">
        <v>96</v>
      </c>
      <c r="B730" s="26" t="s">
        <v>8</v>
      </c>
      <c r="C730" s="11">
        <v>100</v>
      </c>
      <c r="D730" s="21"/>
      <c r="E730" s="21"/>
      <c r="F730" s="21"/>
      <c r="G730" s="21"/>
      <c r="H730" s="21"/>
      <c r="I730" s="21"/>
      <c r="J730" s="21"/>
      <c r="K730" s="101">
        <f aca="true" t="shared" si="42" ref="K730:K739">ROUND(SUM(D730:J730),2)</f>
        <v>0</v>
      </c>
    </row>
    <row r="731" spans="1:11" ht="15.75" customHeight="1">
      <c r="A731" s="1" t="s">
        <v>96</v>
      </c>
      <c r="B731" s="187" t="s">
        <v>55</v>
      </c>
      <c r="C731" s="84">
        <v>200</v>
      </c>
      <c r="D731" s="22"/>
      <c r="E731" s="22"/>
      <c r="F731" s="22"/>
      <c r="G731" s="22"/>
      <c r="H731" s="22"/>
      <c r="I731" s="22"/>
      <c r="J731" s="22"/>
      <c r="K731" s="98">
        <f t="shared" si="42"/>
        <v>0</v>
      </c>
    </row>
    <row r="732" spans="1:11" ht="15.75" customHeight="1">
      <c r="A732" s="1" t="s">
        <v>96</v>
      </c>
      <c r="B732" s="26" t="s">
        <v>56</v>
      </c>
      <c r="C732" s="31">
        <v>300</v>
      </c>
      <c r="D732" s="39"/>
      <c r="E732" s="39"/>
      <c r="F732" s="39"/>
      <c r="G732" s="39"/>
      <c r="H732" s="39"/>
      <c r="I732" s="39"/>
      <c r="J732" s="39"/>
      <c r="K732" s="99">
        <f t="shared" si="42"/>
        <v>0</v>
      </c>
    </row>
    <row r="733" spans="1:11" ht="15.75" customHeight="1">
      <c r="A733" s="1" t="s">
        <v>96</v>
      </c>
      <c r="B733" s="26" t="s">
        <v>57</v>
      </c>
      <c r="C733" s="31">
        <v>400</v>
      </c>
      <c r="D733" s="39"/>
      <c r="E733" s="39"/>
      <c r="F733" s="39"/>
      <c r="G733" s="39"/>
      <c r="H733" s="39"/>
      <c r="I733" s="39"/>
      <c r="J733" s="39"/>
      <c r="K733" s="99">
        <f t="shared" si="42"/>
        <v>0</v>
      </c>
    </row>
    <row r="734" spans="1:11" ht="15.75" customHeight="1">
      <c r="A734" s="1" t="s">
        <v>96</v>
      </c>
      <c r="B734" s="26" t="s">
        <v>58</v>
      </c>
      <c r="C734" s="31">
        <v>500</v>
      </c>
      <c r="D734" s="39"/>
      <c r="E734" s="39"/>
      <c r="F734" s="39"/>
      <c r="G734" s="39"/>
      <c r="H734" s="39"/>
      <c r="I734" s="39"/>
      <c r="J734" s="39"/>
      <c r="K734" s="99">
        <f t="shared" si="42"/>
        <v>0</v>
      </c>
    </row>
    <row r="735" spans="1:11" ht="15.75" customHeight="1">
      <c r="A735" s="1" t="s">
        <v>96</v>
      </c>
      <c r="B735" s="26" t="s">
        <v>37</v>
      </c>
      <c r="C735" s="31">
        <v>600</v>
      </c>
      <c r="D735" s="39"/>
      <c r="E735" s="39"/>
      <c r="F735" s="39"/>
      <c r="G735" s="39"/>
      <c r="H735" s="39"/>
      <c r="I735" s="39"/>
      <c r="J735" s="39"/>
      <c r="K735" s="99">
        <f t="shared" si="42"/>
        <v>0</v>
      </c>
    </row>
    <row r="736" spans="1:11" ht="15.75" customHeight="1">
      <c r="A736" s="1" t="s">
        <v>96</v>
      </c>
      <c r="B736" s="26" t="s">
        <v>7</v>
      </c>
      <c r="C736" s="31">
        <v>700</v>
      </c>
      <c r="D736" s="39"/>
      <c r="E736" s="39"/>
      <c r="F736" s="39"/>
      <c r="G736" s="39"/>
      <c r="H736" s="39"/>
      <c r="I736" s="39"/>
      <c r="J736" s="39"/>
      <c r="K736" s="99">
        <f t="shared" si="42"/>
        <v>0</v>
      </c>
    </row>
    <row r="737" spans="1:11" ht="15.75" customHeight="1">
      <c r="A737" s="1" t="s">
        <v>96</v>
      </c>
      <c r="B737" s="26" t="s">
        <v>381</v>
      </c>
      <c r="C737" s="31">
        <v>780</v>
      </c>
      <c r="D737" s="39"/>
      <c r="E737" s="39"/>
      <c r="F737" s="39"/>
      <c r="G737" s="39"/>
      <c r="H737" s="39"/>
      <c r="I737" s="39"/>
      <c r="J737" s="39"/>
      <c r="K737" s="99">
        <f t="shared" si="42"/>
        <v>0</v>
      </c>
    </row>
    <row r="738" spans="1:11" ht="15.75" customHeight="1">
      <c r="A738" s="1" t="s">
        <v>95</v>
      </c>
      <c r="B738" s="24" t="s">
        <v>269</v>
      </c>
      <c r="C738" s="134"/>
      <c r="D738" s="98">
        <f aca="true" t="shared" si="43" ref="D738:J738">ROUND(SUM(D730:D737),2)</f>
        <v>0</v>
      </c>
      <c r="E738" s="100">
        <f t="shared" si="43"/>
        <v>0</v>
      </c>
      <c r="F738" s="100">
        <f t="shared" si="43"/>
        <v>0</v>
      </c>
      <c r="G738" s="100">
        <f t="shared" si="43"/>
        <v>0</v>
      </c>
      <c r="H738" s="100">
        <f t="shared" si="43"/>
        <v>0</v>
      </c>
      <c r="I738" s="100">
        <f t="shared" si="43"/>
        <v>0</v>
      </c>
      <c r="J738" s="100">
        <f t="shared" si="43"/>
        <v>0</v>
      </c>
      <c r="K738" s="100">
        <f t="shared" si="42"/>
        <v>0</v>
      </c>
    </row>
    <row r="739" spans="1:11" ht="15.75" customHeight="1">
      <c r="A739" s="1" t="s">
        <v>95</v>
      </c>
      <c r="B739" s="24" t="s">
        <v>59</v>
      </c>
      <c r="C739" s="134"/>
      <c r="D739" s="98">
        <f>ROUND(D728-D738,2)</f>
        <v>0</v>
      </c>
      <c r="E739" s="100">
        <f aca="true" t="shared" si="44" ref="E739:J739">ROUND(E728-E738,2)</f>
        <v>0</v>
      </c>
      <c r="F739" s="100">
        <f t="shared" si="44"/>
        <v>0</v>
      </c>
      <c r="G739" s="100">
        <f t="shared" si="44"/>
        <v>0</v>
      </c>
      <c r="H739" s="100">
        <f t="shared" si="44"/>
        <v>0</v>
      </c>
      <c r="I739" s="100">
        <f t="shared" si="44"/>
        <v>0</v>
      </c>
      <c r="J739" s="100">
        <f t="shared" si="44"/>
        <v>0</v>
      </c>
      <c r="K739" s="100">
        <f t="shared" si="42"/>
        <v>0</v>
      </c>
    </row>
    <row r="740" spans="1:11" ht="12.75">
      <c r="A740" s="1" t="s">
        <v>95</v>
      </c>
      <c r="B740" s="250" t="s">
        <v>97</v>
      </c>
      <c r="C740" s="252"/>
      <c r="D740" s="253"/>
      <c r="E740" s="253"/>
      <c r="F740" s="253"/>
      <c r="G740" s="253"/>
      <c r="H740" s="253"/>
      <c r="I740" s="253"/>
      <c r="J740" s="253"/>
      <c r="K740" s="253"/>
    </row>
    <row r="741" spans="1:11" ht="15.75" customHeight="1">
      <c r="A741" s="1" t="s">
        <v>98</v>
      </c>
      <c r="B741" s="26" t="s">
        <v>31</v>
      </c>
      <c r="C741" s="11">
        <v>3431</v>
      </c>
      <c r="D741" s="21"/>
      <c r="E741" s="21"/>
      <c r="F741" s="21"/>
      <c r="G741" s="21"/>
      <c r="H741" s="21"/>
      <c r="I741" s="21"/>
      <c r="J741" s="21"/>
      <c r="K741" s="101">
        <f aca="true" t="shared" si="45" ref="K741:K752">ROUND(SUM(D741:J741),2)</f>
        <v>0</v>
      </c>
    </row>
    <row r="742" spans="1:11" ht="15.75" customHeight="1">
      <c r="A742" s="1" t="s">
        <v>98</v>
      </c>
      <c r="B742" s="187" t="s">
        <v>81</v>
      </c>
      <c r="C742" s="84">
        <v>3432</v>
      </c>
      <c r="D742" s="22"/>
      <c r="E742" s="22"/>
      <c r="F742" s="22"/>
      <c r="G742" s="22"/>
      <c r="H742" s="22"/>
      <c r="I742" s="22"/>
      <c r="J742" s="22"/>
      <c r="K742" s="98">
        <f t="shared" si="45"/>
        <v>0</v>
      </c>
    </row>
    <row r="743" spans="1:11" ht="15.75" customHeight="1">
      <c r="A743" s="1" t="s">
        <v>98</v>
      </c>
      <c r="B743" s="26" t="s">
        <v>129</v>
      </c>
      <c r="C743" s="31">
        <v>3433</v>
      </c>
      <c r="D743" s="39"/>
      <c r="E743" s="39"/>
      <c r="F743" s="39"/>
      <c r="G743" s="39"/>
      <c r="H743" s="39"/>
      <c r="I743" s="39"/>
      <c r="J743" s="39"/>
      <c r="K743" s="99">
        <f t="shared" si="45"/>
        <v>0</v>
      </c>
    </row>
    <row r="744" spans="1:11" ht="15.75" customHeight="1">
      <c r="A744" s="1" t="s">
        <v>98</v>
      </c>
      <c r="B744" s="26" t="s">
        <v>430</v>
      </c>
      <c r="C744" s="31">
        <v>3440</v>
      </c>
      <c r="D744" s="39"/>
      <c r="E744" s="39"/>
      <c r="F744" s="39"/>
      <c r="G744" s="39"/>
      <c r="H744" s="39"/>
      <c r="I744" s="39"/>
      <c r="J744" s="39"/>
      <c r="K744" s="99">
        <f t="shared" si="45"/>
        <v>0</v>
      </c>
    </row>
    <row r="745" spans="1:11" ht="15.75" customHeight="1">
      <c r="A745" s="1" t="s">
        <v>98</v>
      </c>
      <c r="B745" s="26" t="s">
        <v>146</v>
      </c>
      <c r="C745" s="31">
        <v>3495</v>
      </c>
      <c r="D745" s="39"/>
      <c r="E745" s="39"/>
      <c r="F745" s="39"/>
      <c r="G745" s="39"/>
      <c r="H745" s="39"/>
      <c r="I745" s="39"/>
      <c r="J745" s="39"/>
      <c r="K745" s="99">
        <f>ROUND(SUM(D745:J745),2)</f>
        <v>0</v>
      </c>
    </row>
    <row r="746" spans="1:11" ht="15.75" customHeight="1">
      <c r="A746" s="1" t="s">
        <v>98</v>
      </c>
      <c r="B746" s="26" t="s">
        <v>16</v>
      </c>
      <c r="C746" s="31">
        <v>3740</v>
      </c>
      <c r="D746" s="39"/>
      <c r="E746" s="39"/>
      <c r="F746" s="39"/>
      <c r="G746" s="39"/>
      <c r="H746" s="39"/>
      <c r="I746" s="39"/>
      <c r="J746" s="39"/>
      <c r="K746" s="99">
        <f t="shared" si="45"/>
        <v>0</v>
      </c>
    </row>
    <row r="747" spans="1:11" ht="15.75" customHeight="1">
      <c r="A747" s="1" t="s">
        <v>98</v>
      </c>
      <c r="B747" s="26" t="s">
        <v>99</v>
      </c>
      <c r="C747" s="31">
        <v>3780</v>
      </c>
      <c r="D747" s="39"/>
      <c r="E747" s="39"/>
      <c r="F747" s="39"/>
      <c r="G747" s="39"/>
      <c r="H747" s="39"/>
      <c r="I747" s="39"/>
      <c r="J747" s="39"/>
      <c r="K747" s="99">
        <f t="shared" si="45"/>
        <v>0</v>
      </c>
    </row>
    <row r="748" spans="1:11" ht="15.75" customHeight="1">
      <c r="A748" s="1" t="s">
        <v>98</v>
      </c>
      <c r="B748" s="26" t="s">
        <v>382</v>
      </c>
      <c r="C748" s="31">
        <v>720</v>
      </c>
      <c r="D748" s="39"/>
      <c r="E748" s="39"/>
      <c r="F748" s="39"/>
      <c r="G748" s="39"/>
      <c r="H748" s="39"/>
      <c r="I748" s="39"/>
      <c r="J748" s="39"/>
      <c r="K748" s="99">
        <f t="shared" si="45"/>
        <v>0</v>
      </c>
    </row>
    <row r="749" spans="1:11" ht="15.75" customHeight="1">
      <c r="A749" s="1" t="s">
        <v>98</v>
      </c>
      <c r="B749" s="26" t="s">
        <v>383</v>
      </c>
      <c r="C749" s="31">
        <v>790</v>
      </c>
      <c r="D749" s="39"/>
      <c r="E749" s="39"/>
      <c r="F749" s="39"/>
      <c r="G749" s="39"/>
      <c r="H749" s="39"/>
      <c r="I749" s="39"/>
      <c r="J749" s="39"/>
      <c r="K749" s="99">
        <f t="shared" si="45"/>
        <v>0</v>
      </c>
    </row>
    <row r="750" spans="1:11" ht="15.75" customHeight="1">
      <c r="A750" s="1" t="s">
        <v>98</v>
      </c>
      <c r="B750" s="16" t="s">
        <v>100</v>
      </c>
      <c r="C750" s="17">
        <v>810</v>
      </c>
      <c r="D750" s="39"/>
      <c r="E750" s="39"/>
      <c r="F750" s="39"/>
      <c r="G750" s="39"/>
      <c r="H750" s="39"/>
      <c r="I750" s="39"/>
      <c r="J750" s="39"/>
      <c r="K750" s="99">
        <f t="shared" si="45"/>
        <v>0</v>
      </c>
    </row>
    <row r="751" spans="1:11" ht="15.75" customHeight="1">
      <c r="A751" s="1" t="s">
        <v>95</v>
      </c>
      <c r="B751" s="24" t="s">
        <v>270</v>
      </c>
      <c r="C751" s="134"/>
      <c r="D751" s="98">
        <f aca="true" t="shared" si="46" ref="D751:J751">ROUND(SUM(D741:D750),2)</f>
        <v>0</v>
      </c>
      <c r="E751" s="100">
        <f t="shared" si="46"/>
        <v>0</v>
      </c>
      <c r="F751" s="100">
        <f t="shared" si="46"/>
        <v>0</v>
      </c>
      <c r="G751" s="100">
        <f t="shared" si="46"/>
        <v>0</v>
      </c>
      <c r="H751" s="100">
        <f t="shared" si="46"/>
        <v>0</v>
      </c>
      <c r="I751" s="100">
        <f t="shared" si="46"/>
        <v>0</v>
      </c>
      <c r="J751" s="100">
        <f t="shared" si="46"/>
        <v>0</v>
      </c>
      <c r="K751" s="100">
        <f t="shared" si="45"/>
        <v>0</v>
      </c>
    </row>
    <row r="752" spans="1:11" ht="18.75" customHeight="1">
      <c r="A752" s="1" t="s">
        <v>95</v>
      </c>
      <c r="B752" s="24" t="s">
        <v>352</v>
      </c>
      <c r="C752" s="31"/>
      <c r="D752" s="98">
        <f>ROUND(D739+D751,2)</f>
        <v>0</v>
      </c>
      <c r="E752" s="100">
        <f aca="true" t="shared" si="47" ref="E752:J752">ROUND(E739+E751,2)</f>
        <v>0</v>
      </c>
      <c r="F752" s="100">
        <f t="shared" si="47"/>
        <v>0</v>
      </c>
      <c r="G752" s="100">
        <f t="shared" si="47"/>
        <v>0</v>
      </c>
      <c r="H752" s="100">
        <f t="shared" si="47"/>
        <v>0</v>
      </c>
      <c r="I752" s="100">
        <f t="shared" si="47"/>
        <v>0</v>
      </c>
      <c r="J752" s="100">
        <f t="shared" si="47"/>
        <v>0</v>
      </c>
      <c r="K752" s="100">
        <f t="shared" si="45"/>
        <v>0</v>
      </c>
    </row>
    <row r="753" spans="1:11" ht="25.5">
      <c r="A753" s="1" t="s">
        <v>95</v>
      </c>
      <c r="B753" s="154" t="s">
        <v>353</v>
      </c>
      <c r="C753" s="186"/>
      <c r="D753" s="125"/>
      <c r="E753" s="125"/>
      <c r="F753" s="125"/>
      <c r="G753" s="125"/>
      <c r="H753" s="125"/>
      <c r="I753" s="125"/>
      <c r="J753" s="125"/>
      <c r="K753" s="125"/>
    </row>
    <row r="754" spans="1:11" ht="12.75">
      <c r="A754" s="1" t="s">
        <v>95</v>
      </c>
      <c r="B754" s="23" t="s">
        <v>17</v>
      </c>
      <c r="C754" s="27"/>
      <c r="D754" s="67"/>
      <c r="E754" s="67"/>
      <c r="F754" s="67"/>
      <c r="G754" s="67"/>
      <c r="H754" s="67"/>
      <c r="I754" s="67"/>
      <c r="J754" s="67"/>
      <c r="K754" s="65"/>
    </row>
    <row r="755" spans="1:11" ht="15.75" customHeight="1">
      <c r="A755" s="1" t="s">
        <v>95</v>
      </c>
      <c r="B755" s="3" t="s">
        <v>249</v>
      </c>
      <c r="C755" s="31">
        <v>3610</v>
      </c>
      <c r="D755" s="39"/>
      <c r="E755" s="39"/>
      <c r="F755" s="39"/>
      <c r="G755" s="39"/>
      <c r="H755" s="39"/>
      <c r="I755" s="39"/>
      <c r="J755" s="39"/>
      <c r="K755" s="101">
        <f aca="true" t="shared" si="48" ref="K755:K762">ROUND(SUM(D755:J755),2)</f>
        <v>0</v>
      </c>
    </row>
    <row r="756" spans="1:11" ht="15.75" customHeight="1">
      <c r="A756" s="1" t="s">
        <v>95</v>
      </c>
      <c r="B756" s="3" t="s">
        <v>221</v>
      </c>
      <c r="C756" s="31">
        <v>3620</v>
      </c>
      <c r="D756" s="39"/>
      <c r="E756" s="39"/>
      <c r="F756" s="39"/>
      <c r="G756" s="39"/>
      <c r="H756" s="39"/>
      <c r="I756" s="39"/>
      <c r="J756" s="39"/>
      <c r="K756" s="98">
        <f t="shared" si="48"/>
        <v>0</v>
      </c>
    </row>
    <row r="757" spans="1:11" ht="15.75" customHeight="1">
      <c r="A757" s="1" t="s">
        <v>95</v>
      </c>
      <c r="B757" s="3" t="s">
        <v>222</v>
      </c>
      <c r="C757" s="31">
        <v>3630</v>
      </c>
      <c r="D757" s="39"/>
      <c r="E757" s="39"/>
      <c r="F757" s="39"/>
      <c r="G757" s="39"/>
      <c r="H757" s="39"/>
      <c r="I757" s="39"/>
      <c r="J757" s="39"/>
      <c r="K757" s="98">
        <f t="shared" si="48"/>
        <v>0</v>
      </c>
    </row>
    <row r="758" spans="1:11" ht="15.75" customHeight="1">
      <c r="A758" s="1" t="s">
        <v>95</v>
      </c>
      <c r="B758" s="3" t="s">
        <v>223</v>
      </c>
      <c r="C758" s="31">
        <v>3640</v>
      </c>
      <c r="D758" s="39"/>
      <c r="E758" s="39"/>
      <c r="F758" s="39"/>
      <c r="G758" s="39"/>
      <c r="H758" s="39"/>
      <c r="I758" s="39"/>
      <c r="J758" s="39"/>
      <c r="K758" s="101">
        <f t="shared" si="48"/>
        <v>0</v>
      </c>
    </row>
    <row r="759" spans="1:11" ht="15.75" customHeight="1">
      <c r="A759" s="1" t="s">
        <v>95</v>
      </c>
      <c r="B759" s="3" t="s">
        <v>250</v>
      </c>
      <c r="C759" s="31">
        <v>3650</v>
      </c>
      <c r="D759" s="39"/>
      <c r="E759" s="39"/>
      <c r="F759" s="39"/>
      <c r="G759" s="39"/>
      <c r="H759" s="39"/>
      <c r="I759" s="39"/>
      <c r="J759" s="39"/>
      <c r="K759" s="98">
        <f t="shared" si="48"/>
        <v>0</v>
      </c>
    </row>
    <row r="760" spans="1:11" ht="15.75" customHeight="1">
      <c r="A760" s="1" t="s">
        <v>95</v>
      </c>
      <c r="B760" s="3" t="s">
        <v>224</v>
      </c>
      <c r="C760" s="31">
        <v>3660</v>
      </c>
      <c r="D760" s="39"/>
      <c r="E760" s="39"/>
      <c r="F760" s="39"/>
      <c r="G760" s="39"/>
      <c r="H760" s="39"/>
      <c r="I760" s="39"/>
      <c r="J760" s="39"/>
      <c r="K760" s="101">
        <f t="shared" si="48"/>
        <v>0</v>
      </c>
    </row>
    <row r="761" spans="1:11" ht="15.75" customHeight="1">
      <c r="A761" s="1" t="s">
        <v>95</v>
      </c>
      <c r="B761" s="3" t="s">
        <v>225</v>
      </c>
      <c r="C761" s="31">
        <v>3670</v>
      </c>
      <c r="D761" s="39"/>
      <c r="E761" s="39"/>
      <c r="F761" s="39"/>
      <c r="G761" s="39"/>
      <c r="H761" s="39"/>
      <c r="I761" s="39"/>
      <c r="J761" s="39"/>
      <c r="K761" s="98">
        <f t="shared" si="48"/>
        <v>0</v>
      </c>
    </row>
    <row r="762" spans="1:11" ht="15.75" customHeight="1">
      <c r="A762" s="1" t="s">
        <v>95</v>
      </c>
      <c r="B762" s="169" t="s">
        <v>227</v>
      </c>
      <c r="C762" s="27">
        <v>3600</v>
      </c>
      <c r="D762" s="98">
        <f>ROUND(SUM(D755:D761),2)</f>
        <v>0</v>
      </c>
      <c r="E762" s="100">
        <f aca="true" t="shared" si="49" ref="E762:J762">ROUND(SUM(E755:E761),2)</f>
        <v>0</v>
      </c>
      <c r="F762" s="100">
        <f t="shared" si="49"/>
        <v>0</v>
      </c>
      <c r="G762" s="100">
        <f t="shared" si="49"/>
        <v>0</v>
      </c>
      <c r="H762" s="100">
        <f t="shared" si="49"/>
        <v>0</v>
      </c>
      <c r="I762" s="100">
        <f t="shared" si="49"/>
        <v>0</v>
      </c>
      <c r="J762" s="100">
        <f t="shared" si="49"/>
        <v>0</v>
      </c>
      <c r="K762" s="98">
        <f t="shared" si="48"/>
        <v>0</v>
      </c>
    </row>
    <row r="763" spans="1:11" ht="12.75">
      <c r="A763" s="1" t="s">
        <v>95</v>
      </c>
      <c r="B763" s="164" t="s">
        <v>18</v>
      </c>
      <c r="C763" s="165"/>
      <c r="D763" s="67"/>
      <c r="E763" s="67"/>
      <c r="F763" s="67"/>
      <c r="G763" s="67"/>
      <c r="H763" s="67"/>
      <c r="I763" s="67"/>
      <c r="J763" s="67"/>
      <c r="K763" s="65"/>
    </row>
    <row r="764" spans="1:11" ht="15.75" customHeight="1">
      <c r="A764" s="1" t="s">
        <v>95</v>
      </c>
      <c r="B764" s="20" t="s">
        <v>251</v>
      </c>
      <c r="C764" s="17">
        <v>910</v>
      </c>
      <c r="D764" s="21"/>
      <c r="E764" s="21"/>
      <c r="F764" s="21"/>
      <c r="G764" s="21"/>
      <c r="H764" s="21"/>
      <c r="I764" s="21"/>
      <c r="J764" s="21"/>
      <c r="K764" s="101">
        <f>ROUND(SUM(D764:J764),2)</f>
        <v>0</v>
      </c>
    </row>
    <row r="765" spans="1:11" ht="15.75" customHeight="1">
      <c r="A765" s="1" t="s">
        <v>95</v>
      </c>
      <c r="B765" s="20" t="s">
        <v>228</v>
      </c>
      <c r="C765" s="17">
        <v>920</v>
      </c>
      <c r="D765" s="22"/>
      <c r="E765" s="22"/>
      <c r="F765" s="22"/>
      <c r="G765" s="22"/>
      <c r="H765" s="22"/>
      <c r="I765" s="22"/>
      <c r="J765" s="22"/>
      <c r="K765" s="98">
        <f aca="true" t="shared" si="50" ref="K765:K774">ROUND(SUM(D765:J765),2)</f>
        <v>0</v>
      </c>
    </row>
    <row r="766" spans="1:11" ht="15.75" customHeight="1">
      <c r="A766" s="1" t="s">
        <v>95</v>
      </c>
      <c r="B766" s="20" t="s">
        <v>229</v>
      </c>
      <c r="C766" s="17">
        <v>930</v>
      </c>
      <c r="D766" s="22"/>
      <c r="E766" s="22"/>
      <c r="F766" s="22"/>
      <c r="G766" s="22"/>
      <c r="H766" s="22"/>
      <c r="I766" s="22"/>
      <c r="J766" s="22"/>
      <c r="K766" s="98">
        <f t="shared" si="50"/>
        <v>0</v>
      </c>
    </row>
    <row r="767" spans="1:11" ht="15.75" customHeight="1">
      <c r="A767" s="1" t="s">
        <v>95</v>
      </c>
      <c r="B767" s="20" t="s">
        <v>230</v>
      </c>
      <c r="C767" s="17">
        <v>940</v>
      </c>
      <c r="D767" s="22"/>
      <c r="E767" s="22"/>
      <c r="F767" s="22"/>
      <c r="G767" s="22"/>
      <c r="H767" s="22"/>
      <c r="I767" s="22"/>
      <c r="J767" s="22"/>
      <c r="K767" s="98">
        <f t="shared" si="50"/>
        <v>0</v>
      </c>
    </row>
    <row r="768" spans="1:11" ht="15.75" customHeight="1">
      <c r="A768" s="1" t="s">
        <v>95</v>
      </c>
      <c r="B768" s="20" t="s">
        <v>250</v>
      </c>
      <c r="C768" s="17">
        <v>950</v>
      </c>
      <c r="D768" s="22"/>
      <c r="E768" s="22"/>
      <c r="F768" s="22"/>
      <c r="G768" s="22"/>
      <c r="H768" s="22"/>
      <c r="I768" s="22"/>
      <c r="J768" s="22"/>
      <c r="K768" s="98">
        <f t="shared" si="50"/>
        <v>0</v>
      </c>
    </row>
    <row r="769" spans="1:11" ht="15.75" customHeight="1">
      <c r="A769" s="1" t="s">
        <v>95</v>
      </c>
      <c r="B769" s="20" t="s">
        <v>231</v>
      </c>
      <c r="C769" s="17">
        <v>960</v>
      </c>
      <c r="D769" s="22"/>
      <c r="E769" s="22"/>
      <c r="F769" s="22"/>
      <c r="G769" s="22"/>
      <c r="H769" s="22"/>
      <c r="I769" s="22"/>
      <c r="J769" s="22"/>
      <c r="K769" s="98">
        <f t="shared" si="50"/>
        <v>0</v>
      </c>
    </row>
    <row r="770" spans="1:11" ht="15.75" customHeight="1">
      <c r="A770" s="1" t="s">
        <v>95</v>
      </c>
      <c r="B770" s="20" t="s">
        <v>232</v>
      </c>
      <c r="C770" s="17">
        <v>970</v>
      </c>
      <c r="D770" s="22"/>
      <c r="E770" s="22"/>
      <c r="F770" s="22"/>
      <c r="G770" s="22"/>
      <c r="H770" s="22"/>
      <c r="I770" s="22"/>
      <c r="J770" s="22"/>
      <c r="K770" s="98">
        <f t="shared" si="50"/>
        <v>0</v>
      </c>
    </row>
    <row r="771" spans="1:11" ht="15.75" customHeight="1">
      <c r="A771" s="1" t="s">
        <v>95</v>
      </c>
      <c r="B771" s="20" t="s">
        <v>234</v>
      </c>
      <c r="C771" s="17">
        <v>9700</v>
      </c>
      <c r="D771" s="98">
        <f>ROUND(SUM(D764:D770),2)</f>
        <v>0</v>
      </c>
      <c r="E771" s="100">
        <f aca="true" t="shared" si="51" ref="E771:J771">ROUND(SUM(E764:E770),2)</f>
        <v>0</v>
      </c>
      <c r="F771" s="100">
        <f t="shared" si="51"/>
        <v>0</v>
      </c>
      <c r="G771" s="100">
        <f t="shared" si="51"/>
        <v>0</v>
      </c>
      <c r="H771" s="100">
        <f t="shared" si="51"/>
        <v>0</v>
      </c>
      <c r="I771" s="100">
        <f t="shared" si="51"/>
        <v>0</v>
      </c>
      <c r="J771" s="100">
        <f t="shared" si="51"/>
        <v>0</v>
      </c>
      <c r="K771" s="98">
        <f t="shared" si="50"/>
        <v>0</v>
      </c>
    </row>
    <row r="772" spans="1:11" ht="15.75" customHeight="1">
      <c r="A772" s="1" t="s">
        <v>95</v>
      </c>
      <c r="B772" s="24" t="s">
        <v>354</v>
      </c>
      <c r="C772" s="134"/>
      <c r="D772" s="98">
        <f>ROUND(D752+D762+D771,2)</f>
        <v>0</v>
      </c>
      <c r="E772" s="100">
        <f aca="true" t="shared" si="52" ref="E772:J772">ROUND(E752+E762+E771,2)</f>
        <v>0</v>
      </c>
      <c r="F772" s="100">
        <f t="shared" si="52"/>
        <v>0</v>
      </c>
      <c r="G772" s="100">
        <f t="shared" si="52"/>
        <v>0</v>
      </c>
      <c r="H772" s="100">
        <f t="shared" si="52"/>
        <v>0</v>
      </c>
      <c r="I772" s="100">
        <f t="shared" si="52"/>
        <v>0</v>
      </c>
      <c r="J772" s="100">
        <f t="shared" si="52"/>
        <v>0</v>
      </c>
      <c r="K772" s="98">
        <f t="shared" si="50"/>
        <v>0</v>
      </c>
    </row>
    <row r="773" spans="1:11" ht="15.75" customHeight="1">
      <c r="A773" s="1" t="s">
        <v>95</v>
      </c>
      <c r="B773" s="26" t="str">
        <f>IF(G2="","Beginning Net Position",CONCATENATE("Net Position, ",LOOKUP(G2,T2:T8,U2:U8)))</f>
        <v>Net Position, July 1, 2018</v>
      </c>
      <c r="C773" s="31">
        <v>2880</v>
      </c>
      <c r="D773" s="39"/>
      <c r="E773" s="39"/>
      <c r="F773" s="39"/>
      <c r="G773" s="39"/>
      <c r="H773" s="39"/>
      <c r="I773" s="39"/>
      <c r="J773" s="39"/>
      <c r="K773" s="101">
        <f t="shared" si="50"/>
        <v>0</v>
      </c>
    </row>
    <row r="774" spans="1:11" ht="15.75" customHeight="1">
      <c r="A774" s="1" t="s">
        <v>95</v>
      </c>
      <c r="B774" s="26" t="s">
        <v>358</v>
      </c>
      <c r="C774" s="31">
        <v>2896</v>
      </c>
      <c r="D774" s="22"/>
      <c r="E774" s="22"/>
      <c r="F774" s="22"/>
      <c r="G774" s="22"/>
      <c r="H774" s="22"/>
      <c r="I774" s="22"/>
      <c r="J774" s="22"/>
      <c r="K774" s="101">
        <f t="shared" si="50"/>
        <v>0</v>
      </c>
    </row>
    <row r="775" spans="1:11" ht="18.75" customHeight="1">
      <c r="A775" s="1" t="s">
        <v>95</v>
      </c>
      <c r="B775" s="26" t="str">
        <f>IF(G2="","Ending Net Position",CONCATENATE("Net Position, ",LOOKUP(G2,T2:T8,V2:V8)))</f>
        <v>Net Position, June 30, 2019</v>
      </c>
      <c r="C775" s="31">
        <v>2780</v>
      </c>
      <c r="D775" s="22"/>
      <c r="E775" s="22"/>
      <c r="F775" s="22"/>
      <c r="G775" s="22"/>
      <c r="H775" s="22"/>
      <c r="I775" s="22"/>
      <c r="J775" s="22"/>
      <c r="K775" s="98">
        <f>ROUND(SUM(D775:J775),2)</f>
        <v>0</v>
      </c>
    </row>
    <row r="776" spans="2:3" ht="12.75">
      <c r="B776" s="88"/>
      <c r="C776" s="153"/>
    </row>
    <row r="777" spans="2:3" ht="12.75">
      <c r="B777" s="88" t="s">
        <v>21</v>
      </c>
      <c r="C777" s="153"/>
    </row>
    <row r="778" spans="1:11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2" ht="12.75">
      <c r="A780" s="9" t="s">
        <v>89</v>
      </c>
      <c r="B780" s="90" t="str">
        <f>$B$1</f>
        <v>DISTRICT SCHOOL BOARD OF OKEECHOBEE COUNTY</v>
      </c>
      <c r="C780" s="191"/>
      <c r="H780" s="32"/>
      <c r="J780" s="9"/>
      <c r="K780" s="33" t="s">
        <v>139</v>
      </c>
      <c r="L780" s="9"/>
    </row>
    <row r="781" spans="1:12" ht="12.75">
      <c r="A781" s="1" t="s">
        <v>95</v>
      </c>
      <c r="B781" s="90" t="s">
        <v>425</v>
      </c>
      <c r="C781" s="191"/>
      <c r="J781" s="9"/>
      <c r="K781" s="35" t="s">
        <v>589</v>
      </c>
      <c r="L781" s="9"/>
    </row>
    <row r="782" spans="1:12" ht="12.75">
      <c r="A782" s="1" t="s">
        <v>95</v>
      </c>
      <c r="B782" s="213" t="str">
        <f>B4</f>
        <v>For the Fiscal Year Ended June 30, 2019</v>
      </c>
      <c r="C782" s="191"/>
      <c r="J782" s="9"/>
      <c r="K782" s="52" t="s">
        <v>572</v>
      </c>
      <c r="L782" s="9"/>
    </row>
    <row r="783" spans="1:12" ht="25.5">
      <c r="A783" s="1" t="s">
        <v>95</v>
      </c>
      <c r="B783" s="393" t="s">
        <v>562</v>
      </c>
      <c r="C783" s="405" t="s">
        <v>346</v>
      </c>
      <c r="D783" s="36" t="s">
        <v>355</v>
      </c>
      <c r="E783" s="36" t="s">
        <v>355</v>
      </c>
      <c r="F783" s="36" t="s">
        <v>355</v>
      </c>
      <c r="G783" s="36" t="s">
        <v>355</v>
      </c>
      <c r="H783" s="36" t="s">
        <v>355</v>
      </c>
      <c r="I783" s="126" t="s">
        <v>356</v>
      </c>
      <c r="J783" s="7" t="s">
        <v>357</v>
      </c>
      <c r="K783" s="391" t="s">
        <v>48</v>
      </c>
      <c r="L783" s="9"/>
    </row>
    <row r="784" spans="1:12" ht="15.75" customHeight="1">
      <c r="A784" s="1" t="s">
        <v>95</v>
      </c>
      <c r="B784" s="394"/>
      <c r="C784" s="406"/>
      <c r="D784" s="37">
        <v>711</v>
      </c>
      <c r="E784" s="37">
        <v>712</v>
      </c>
      <c r="F784" s="37">
        <v>713</v>
      </c>
      <c r="G784" s="37">
        <v>714</v>
      </c>
      <c r="H784" s="37">
        <v>715</v>
      </c>
      <c r="I784" s="37">
        <v>731</v>
      </c>
      <c r="J784" s="37">
        <v>791</v>
      </c>
      <c r="K784" s="392"/>
      <c r="L784" s="9"/>
    </row>
    <row r="785" spans="2:12" ht="12.75">
      <c r="B785" s="249" t="s">
        <v>49</v>
      </c>
      <c r="C785" s="248"/>
      <c r="D785" s="254"/>
      <c r="E785" s="254"/>
      <c r="F785" s="254"/>
      <c r="G785" s="254"/>
      <c r="H785" s="254"/>
      <c r="I785" s="254"/>
      <c r="J785" s="254"/>
      <c r="K785" s="231"/>
      <c r="L785" s="9"/>
    </row>
    <row r="786" spans="1:12" ht="15.75" customHeight="1">
      <c r="A786" s="1" t="s">
        <v>96</v>
      </c>
      <c r="B786" s="26" t="s">
        <v>50</v>
      </c>
      <c r="C786" s="11">
        <v>3481</v>
      </c>
      <c r="D786" s="21"/>
      <c r="E786" s="21"/>
      <c r="F786" s="21"/>
      <c r="G786" s="21"/>
      <c r="H786" s="21"/>
      <c r="I786" s="21"/>
      <c r="J786" s="21"/>
      <c r="K786" s="101">
        <f>ROUND(SUM(D786:J786),2)</f>
        <v>0</v>
      </c>
      <c r="L786" s="6"/>
    </row>
    <row r="787" spans="1:12" ht="15.75" customHeight="1">
      <c r="A787" s="1" t="s">
        <v>96</v>
      </c>
      <c r="B787" s="187" t="s">
        <v>51</v>
      </c>
      <c r="C787" s="84">
        <v>3482</v>
      </c>
      <c r="D787" s="22"/>
      <c r="E787" s="22"/>
      <c r="F787" s="22"/>
      <c r="G787" s="22"/>
      <c r="H787" s="22"/>
      <c r="I787" s="22"/>
      <c r="J787" s="22"/>
      <c r="K787" s="98">
        <f>ROUND(SUM(D787:J787),2)</f>
        <v>0</v>
      </c>
      <c r="L787" s="6"/>
    </row>
    <row r="788" spans="1:12" ht="15.75" customHeight="1">
      <c r="A788" s="1" t="s">
        <v>96</v>
      </c>
      <c r="B788" s="26" t="s">
        <v>52</v>
      </c>
      <c r="C788" s="31">
        <v>3484</v>
      </c>
      <c r="D788" s="39"/>
      <c r="E788" s="39"/>
      <c r="F788" s="39"/>
      <c r="G788" s="39"/>
      <c r="H788" s="39"/>
      <c r="I788" s="39"/>
      <c r="J788" s="39"/>
      <c r="K788" s="99">
        <f>ROUND(SUM(D788:J788),2)</f>
        <v>0</v>
      </c>
      <c r="L788" s="6"/>
    </row>
    <row r="789" spans="1:12" ht="15.75" customHeight="1">
      <c r="A789" s="1" t="s">
        <v>96</v>
      </c>
      <c r="B789" s="26" t="s">
        <v>53</v>
      </c>
      <c r="C789" s="31">
        <v>3489</v>
      </c>
      <c r="D789" s="39"/>
      <c r="E789" s="39"/>
      <c r="F789" s="39"/>
      <c r="G789" s="39"/>
      <c r="H789" s="39"/>
      <c r="I789" s="39"/>
      <c r="J789" s="39"/>
      <c r="K789" s="99">
        <f>ROUND(SUM(D789:J789),2)</f>
        <v>0</v>
      </c>
      <c r="L789" s="6"/>
    </row>
    <row r="790" spans="1:12" ht="15.75" customHeight="1">
      <c r="A790" s="1" t="s">
        <v>95</v>
      </c>
      <c r="B790" s="24" t="s">
        <v>268</v>
      </c>
      <c r="C790" s="134"/>
      <c r="D790" s="98">
        <f aca="true" t="shared" si="53" ref="D790:J790">ROUND(SUM(D786:D789),2)</f>
        <v>0</v>
      </c>
      <c r="E790" s="100">
        <f t="shared" si="53"/>
        <v>0</v>
      </c>
      <c r="F790" s="100">
        <f t="shared" si="53"/>
        <v>0</v>
      </c>
      <c r="G790" s="100">
        <f t="shared" si="53"/>
        <v>0</v>
      </c>
      <c r="H790" s="100">
        <f t="shared" si="53"/>
        <v>0</v>
      </c>
      <c r="I790" s="100">
        <f t="shared" si="53"/>
        <v>0</v>
      </c>
      <c r="J790" s="100">
        <f t="shared" si="53"/>
        <v>0</v>
      </c>
      <c r="K790" s="100">
        <f>ROUND(SUM(D790:J790),2)</f>
        <v>0</v>
      </c>
      <c r="L790" s="6"/>
    </row>
    <row r="791" spans="1:12" ht="12.75">
      <c r="A791" s="1" t="s">
        <v>95</v>
      </c>
      <c r="B791" s="250" t="s">
        <v>54</v>
      </c>
      <c r="C791" s="252"/>
      <c r="D791" s="253"/>
      <c r="E791" s="253"/>
      <c r="F791" s="253"/>
      <c r="G791" s="253"/>
      <c r="H791" s="253"/>
      <c r="I791" s="253"/>
      <c r="J791" s="253"/>
      <c r="K791" s="253"/>
      <c r="L791" s="6"/>
    </row>
    <row r="792" spans="1:12" ht="15.75" customHeight="1">
      <c r="A792" s="1" t="s">
        <v>96</v>
      </c>
      <c r="B792" s="26" t="s">
        <v>8</v>
      </c>
      <c r="C792" s="11">
        <v>100</v>
      </c>
      <c r="D792" s="21"/>
      <c r="E792" s="21"/>
      <c r="F792" s="21"/>
      <c r="G792" s="21"/>
      <c r="H792" s="21"/>
      <c r="I792" s="21"/>
      <c r="J792" s="21"/>
      <c r="K792" s="101">
        <f aca="true" t="shared" si="54" ref="K792:K801">ROUND(SUM(D792:J792),2)</f>
        <v>0</v>
      </c>
      <c r="L792" s="6"/>
    </row>
    <row r="793" spans="1:12" ht="15.75" customHeight="1">
      <c r="A793" s="1" t="s">
        <v>96</v>
      </c>
      <c r="B793" s="187" t="s">
        <v>55</v>
      </c>
      <c r="C793" s="84">
        <v>200</v>
      </c>
      <c r="D793" s="22"/>
      <c r="E793" s="22"/>
      <c r="F793" s="22"/>
      <c r="G793" s="22"/>
      <c r="H793" s="22"/>
      <c r="I793" s="22"/>
      <c r="J793" s="22"/>
      <c r="K793" s="98">
        <f t="shared" si="54"/>
        <v>0</v>
      </c>
      <c r="L793" s="6"/>
    </row>
    <row r="794" spans="1:12" ht="15.75" customHeight="1">
      <c r="A794" s="1" t="s">
        <v>96</v>
      </c>
      <c r="B794" s="26" t="s">
        <v>56</v>
      </c>
      <c r="C794" s="31">
        <v>300</v>
      </c>
      <c r="D794" s="21"/>
      <c r="E794" s="21"/>
      <c r="F794" s="21"/>
      <c r="G794" s="21"/>
      <c r="H794" s="21"/>
      <c r="I794" s="21"/>
      <c r="J794" s="21"/>
      <c r="K794" s="101">
        <f t="shared" si="54"/>
        <v>0</v>
      </c>
      <c r="L794" s="6"/>
    </row>
    <row r="795" spans="1:12" ht="15.75" customHeight="1">
      <c r="A795" s="1" t="s">
        <v>96</v>
      </c>
      <c r="B795" s="26" t="s">
        <v>57</v>
      </c>
      <c r="C795" s="31">
        <v>400</v>
      </c>
      <c r="D795" s="21"/>
      <c r="E795" s="21"/>
      <c r="F795" s="21"/>
      <c r="G795" s="21"/>
      <c r="H795" s="21"/>
      <c r="I795" s="21"/>
      <c r="J795" s="21"/>
      <c r="K795" s="101">
        <f t="shared" si="54"/>
        <v>0</v>
      </c>
      <c r="L795" s="6"/>
    </row>
    <row r="796" spans="1:12" ht="15.75" customHeight="1">
      <c r="A796" s="1" t="s">
        <v>96</v>
      </c>
      <c r="B796" s="26" t="s">
        <v>58</v>
      </c>
      <c r="C796" s="31">
        <v>500</v>
      </c>
      <c r="D796" s="21"/>
      <c r="E796" s="21"/>
      <c r="F796" s="21"/>
      <c r="G796" s="21"/>
      <c r="H796" s="21"/>
      <c r="I796" s="21"/>
      <c r="J796" s="21"/>
      <c r="K796" s="101">
        <f t="shared" si="54"/>
        <v>0</v>
      </c>
      <c r="L796" s="6"/>
    </row>
    <row r="797" spans="1:12" ht="15.75" customHeight="1">
      <c r="A797" s="1" t="s">
        <v>96</v>
      </c>
      <c r="B797" s="26" t="s">
        <v>37</v>
      </c>
      <c r="C797" s="31">
        <v>600</v>
      </c>
      <c r="D797" s="21"/>
      <c r="E797" s="21"/>
      <c r="F797" s="21"/>
      <c r="G797" s="21"/>
      <c r="H797" s="21"/>
      <c r="I797" s="21"/>
      <c r="J797" s="21"/>
      <c r="K797" s="101">
        <f t="shared" si="54"/>
        <v>0</v>
      </c>
      <c r="L797" s="6"/>
    </row>
    <row r="798" spans="1:12" ht="15.75" customHeight="1">
      <c r="A798" s="1" t="s">
        <v>96</v>
      </c>
      <c r="B798" s="26" t="s">
        <v>7</v>
      </c>
      <c r="C798" s="31">
        <v>700</v>
      </c>
      <c r="D798" s="21"/>
      <c r="E798" s="21"/>
      <c r="F798" s="21"/>
      <c r="G798" s="21"/>
      <c r="H798" s="21"/>
      <c r="I798" s="21"/>
      <c r="J798" s="21"/>
      <c r="K798" s="101">
        <f t="shared" si="54"/>
        <v>0</v>
      </c>
      <c r="L798" s="6"/>
    </row>
    <row r="799" spans="1:12" ht="15.75" customHeight="1">
      <c r="A799" s="1" t="s">
        <v>96</v>
      </c>
      <c r="B799" s="26" t="s">
        <v>381</v>
      </c>
      <c r="C799" s="31">
        <v>780</v>
      </c>
      <c r="D799" s="21"/>
      <c r="E799" s="21"/>
      <c r="F799" s="21"/>
      <c r="G799" s="21"/>
      <c r="H799" s="21"/>
      <c r="I799" s="21"/>
      <c r="J799" s="21"/>
      <c r="K799" s="101">
        <f t="shared" si="54"/>
        <v>0</v>
      </c>
      <c r="L799" s="6"/>
    </row>
    <row r="800" spans="1:12" ht="15.75" customHeight="1">
      <c r="A800" s="1" t="s">
        <v>95</v>
      </c>
      <c r="B800" s="24" t="s">
        <v>269</v>
      </c>
      <c r="C800" s="134"/>
      <c r="D800" s="98">
        <f aca="true" t="shared" si="55" ref="D800:J800">ROUND(SUM(D792:D799),2)</f>
        <v>0</v>
      </c>
      <c r="E800" s="100">
        <f t="shared" si="55"/>
        <v>0</v>
      </c>
      <c r="F800" s="100">
        <f t="shared" si="55"/>
        <v>0</v>
      </c>
      <c r="G800" s="100">
        <f t="shared" si="55"/>
        <v>0</v>
      </c>
      <c r="H800" s="100">
        <f t="shared" si="55"/>
        <v>0</v>
      </c>
      <c r="I800" s="100">
        <f t="shared" si="55"/>
        <v>0</v>
      </c>
      <c r="J800" s="100">
        <f t="shared" si="55"/>
        <v>0</v>
      </c>
      <c r="K800" s="100">
        <f t="shared" si="54"/>
        <v>0</v>
      </c>
      <c r="L800" s="6"/>
    </row>
    <row r="801" spans="1:12" ht="15.75" customHeight="1">
      <c r="A801" s="1" t="s">
        <v>95</v>
      </c>
      <c r="B801" s="24" t="s">
        <v>59</v>
      </c>
      <c r="C801" s="134"/>
      <c r="D801" s="98">
        <f>ROUND(D790-D800,2)</f>
        <v>0</v>
      </c>
      <c r="E801" s="100">
        <f aca="true" t="shared" si="56" ref="E801:J801">ROUND(E790-E800,2)</f>
        <v>0</v>
      </c>
      <c r="F801" s="100">
        <f t="shared" si="56"/>
        <v>0</v>
      </c>
      <c r="G801" s="100">
        <f t="shared" si="56"/>
        <v>0</v>
      </c>
      <c r="H801" s="100">
        <f t="shared" si="56"/>
        <v>0</v>
      </c>
      <c r="I801" s="100">
        <f t="shared" si="56"/>
        <v>0</v>
      </c>
      <c r="J801" s="100">
        <f t="shared" si="56"/>
        <v>0</v>
      </c>
      <c r="K801" s="100">
        <f t="shared" si="54"/>
        <v>0</v>
      </c>
      <c r="L801" s="6"/>
    </row>
    <row r="802" spans="1:12" ht="12.75">
      <c r="A802" s="1" t="s">
        <v>95</v>
      </c>
      <c r="B802" s="250" t="s">
        <v>97</v>
      </c>
      <c r="C802" s="252"/>
      <c r="D802" s="253"/>
      <c r="E802" s="253"/>
      <c r="F802" s="253"/>
      <c r="G802" s="253"/>
      <c r="H802" s="253"/>
      <c r="I802" s="253"/>
      <c r="J802" s="253"/>
      <c r="K802" s="253"/>
      <c r="L802" s="6"/>
    </row>
    <row r="803" spans="1:12" ht="15.75" customHeight="1">
      <c r="A803" s="1" t="s">
        <v>98</v>
      </c>
      <c r="B803" s="26" t="s">
        <v>31</v>
      </c>
      <c r="C803" s="11">
        <v>3431</v>
      </c>
      <c r="D803" s="21"/>
      <c r="E803" s="21"/>
      <c r="F803" s="21"/>
      <c r="G803" s="21"/>
      <c r="H803" s="21"/>
      <c r="I803" s="21"/>
      <c r="J803" s="21"/>
      <c r="K803" s="101">
        <f aca="true" t="shared" si="57" ref="K803:K837">ROUND(SUM(D803:J803),2)</f>
        <v>0</v>
      </c>
      <c r="L803" s="6"/>
    </row>
    <row r="804" spans="1:12" ht="15.75" customHeight="1">
      <c r="A804" s="1" t="s">
        <v>98</v>
      </c>
      <c r="B804" s="187" t="s">
        <v>81</v>
      </c>
      <c r="C804" s="84">
        <v>3432</v>
      </c>
      <c r="D804" s="22"/>
      <c r="E804" s="22"/>
      <c r="F804" s="22"/>
      <c r="G804" s="22"/>
      <c r="H804" s="22"/>
      <c r="I804" s="22"/>
      <c r="J804" s="22"/>
      <c r="K804" s="98">
        <f t="shared" si="57"/>
        <v>0</v>
      </c>
      <c r="L804" s="6"/>
    </row>
    <row r="805" spans="1:12" ht="15.75" customHeight="1">
      <c r="A805" s="1" t="s">
        <v>98</v>
      </c>
      <c r="B805" s="26" t="s">
        <v>129</v>
      </c>
      <c r="C805" s="31">
        <v>3433</v>
      </c>
      <c r="D805" s="39"/>
      <c r="E805" s="39"/>
      <c r="F805" s="39"/>
      <c r="G805" s="39"/>
      <c r="H805" s="39"/>
      <c r="I805" s="39"/>
      <c r="J805" s="39"/>
      <c r="K805" s="99">
        <f t="shared" si="57"/>
        <v>0</v>
      </c>
      <c r="L805" s="6"/>
    </row>
    <row r="806" spans="1:12" ht="15.75" customHeight="1">
      <c r="A806" s="1" t="s">
        <v>98</v>
      </c>
      <c r="B806" s="26" t="s">
        <v>430</v>
      </c>
      <c r="C806" s="31">
        <v>3440</v>
      </c>
      <c r="D806" s="39"/>
      <c r="E806" s="39"/>
      <c r="F806" s="39"/>
      <c r="G806" s="39"/>
      <c r="H806" s="39"/>
      <c r="I806" s="39"/>
      <c r="J806" s="39"/>
      <c r="K806" s="99">
        <f t="shared" si="57"/>
        <v>0</v>
      </c>
      <c r="L806" s="6"/>
    </row>
    <row r="807" spans="1:12" ht="15.75" customHeight="1">
      <c r="A807" s="1" t="s">
        <v>98</v>
      </c>
      <c r="B807" s="26" t="s">
        <v>146</v>
      </c>
      <c r="C807" s="31">
        <v>3495</v>
      </c>
      <c r="D807" s="39"/>
      <c r="E807" s="39"/>
      <c r="F807" s="39"/>
      <c r="G807" s="39"/>
      <c r="H807" s="39"/>
      <c r="I807" s="39"/>
      <c r="J807" s="39"/>
      <c r="K807" s="99">
        <f t="shared" si="57"/>
        <v>0</v>
      </c>
      <c r="L807" s="6"/>
    </row>
    <row r="808" spans="1:12" ht="15.75" customHeight="1">
      <c r="A808" s="1" t="s">
        <v>98</v>
      </c>
      <c r="B808" s="26" t="s">
        <v>16</v>
      </c>
      <c r="C808" s="31">
        <v>3740</v>
      </c>
      <c r="D808" s="39"/>
      <c r="E808" s="39"/>
      <c r="F808" s="39"/>
      <c r="G808" s="39"/>
      <c r="H808" s="39"/>
      <c r="I808" s="39"/>
      <c r="J808" s="39"/>
      <c r="K808" s="99">
        <f t="shared" si="57"/>
        <v>0</v>
      </c>
      <c r="L808" s="6"/>
    </row>
    <row r="809" spans="1:12" ht="15.75" customHeight="1">
      <c r="A809" s="1" t="s">
        <v>98</v>
      </c>
      <c r="B809" s="26" t="s">
        <v>99</v>
      </c>
      <c r="C809" s="31">
        <v>3780</v>
      </c>
      <c r="D809" s="39"/>
      <c r="E809" s="39"/>
      <c r="F809" s="39"/>
      <c r="G809" s="39"/>
      <c r="H809" s="39"/>
      <c r="I809" s="39"/>
      <c r="J809" s="39"/>
      <c r="K809" s="99">
        <f t="shared" si="57"/>
        <v>0</v>
      </c>
      <c r="L809" s="6"/>
    </row>
    <row r="810" spans="1:12" ht="15.75" customHeight="1">
      <c r="A810" s="1" t="s">
        <v>98</v>
      </c>
      <c r="B810" s="26" t="s">
        <v>382</v>
      </c>
      <c r="C810" s="31">
        <v>720</v>
      </c>
      <c r="D810" s="39"/>
      <c r="E810" s="39"/>
      <c r="F810" s="39"/>
      <c r="G810" s="39"/>
      <c r="H810" s="39"/>
      <c r="I810" s="39"/>
      <c r="J810" s="39"/>
      <c r="K810" s="99">
        <f t="shared" si="57"/>
        <v>0</v>
      </c>
      <c r="L810" s="6"/>
    </row>
    <row r="811" spans="1:12" ht="15.75" customHeight="1">
      <c r="A811" s="1" t="s">
        <v>98</v>
      </c>
      <c r="B811" s="26" t="s">
        <v>383</v>
      </c>
      <c r="C811" s="31">
        <v>790</v>
      </c>
      <c r="D811" s="39"/>
      <c r="E811" s="39"/>
      <c r="F811" s="39"/>
      <c r="G811" s="39"/>
      <c r="H811" s="39"/>
      <c r="I811" s="39"/>
      <c r="J811" s="39"/>
      <c r="K811" s="99">
        <f t="shared" si="57"/>
        <v>0</v>
      </c>
      <c r="L811" s="6"/>
    </row>
    <row r="812" spans="1:12" ht="15.75" customHeight="1">
      <c r="A812" s="1" t="s">
        <v>98</v>
      </c>
      <c r="B812" s="16" t="s">
        <v>100</v>
      </c>
      <c r="C812" s="17">
        <v>810</v>
      </c>
      <c r="D812" s="39"/>
      <c r="E812" s="39"/>
      <c r="F812" s="39"/>
      <c r="G812" s="39"/>
      <c r="H812" s="39"/>
      <c r="I812" s="39"/>
      <c r="J812" s="39"/>
      <c r="K812" s="99">
        <f t="shared" si="57"/>
        <v>0</v>
      </c>
      <c r="L812" s="6"/>
    </row>
    <row r="813" spans="1:12" ht="15.75" customHeight="1">
      <c r="A813" s="1" t="s">
        <v>95</v>
      </c>
      <c r="B813" s="24" t="s">
        <v>270</v>
      </c>
      <c r="C813" s="134"/>
      <c r="D813" s="98">
        <f aca="true" t="shared" si="58" ref="D813:J813">ROUND(SUM(D803:D812),2)</f>
        <v>0</v>
      </c>
      <c r="E813" s="100">
        <f t="shared" si="58"/>
        <v>0</v>
      </c>
      <c r="F813" s="100">
        <f t="shared" si="58"/>
        <v>0</v>
      </c>
      <c r="G813" s="100">
        <f t="shared" si="58"/>
        <v>0</v>
      </c>
      <c r="H813" s="100">
        <f t="shared" si="58"/>
        <v>0</v>
      </c>
      <c r="I813" s="100">
        <f t="shared" si="58"/>
        <v>0</v>
      </c>
      <c r="J813" s="100">
        <f t="shared" si="58"/>
        <v>0</v>
      </c>
      <c r="K813" s="100">
        <f t="shared" si="57"/>
        <v>0</v>
      </c>
      <c r="L813" s="6"/>
    </row>
    <row r="814" spans="1:12" ht="18.75" customHeight="1">
      <c r="A814" s="1" t="s">
        <v>95</v>
      </c>
      <c r="B814" s="24" t="s">
        <v>60</v>
      </c>
      <c r="C814" s="31"/>
      <c r="D814" s="98">
        <f>ROUND(D801+D813,2)</f>
        <v>0</v>
      </c>
      <c r="E814" s="100">
        <f aca="true" t="shared" si="59" ref="E814:J814">ROUND(E801+E813,2)</f>
        <v>0</v>
      </c>
      <c r="F814" s="100">
        <f t="shared" si="59"/>
        <v>0</v>
      </c>
      <c r="G814" s="100">
        <f t="shared" si="59"/>
        <v>0</v>
      </c>
      <c r="H814" s="100">
        <f t="shared" si="59"/>
        <v>0</v>
      </c>
      <c r="I814" s="100">
        <f t="shared" si="59"/>
        <v>0</v>
      </c>
      <c r="J814" s="100">
        <f t="shared" si="59"/>
        <v>0</v>
      </c>
      <c r="K814" s="98">
        <f t="shared" si="57"/>
        <v>0</v>
      </c>
      <c r="L814" s="6"/>
    </row>
    <row r="815" spans="1:11" ht="25.5">
      <c r="A815" s="1" t="s">
        <v>95</v>
      </c>
      <c r="B815" s="154" t="s">
        <v>353</v>
      </c>
      <c r="C815" s="186"/>
      <c r="D815" s="125"/>
      <c r="E815" s="125"/>
      <c r="F815" s="125"/>
      <c r="G815" s="125"/>
      <c r="H815" s="125"/>
      <c r="I815" s="125"/>
      <c r="J815" s="125"/>
      <c r="K815" s="125"/>
    </row>
    <row r="816" spans="1:12" ht="12.75">
      <c r="A816" s="1" t="s">
        <v>95</v>
      </c>
      <c r="B816" s="124" t="s">
        <v>17</v>
      </c>
      <c r="C816" s="117"/>
      <c r="D816" s="67"/>
      <c r="E816" s="67"/>
      <c r="F816" s="67"/>
      <c r="G816" s="67"/>
      <c r="H816" s="67"/>
      <c r="I816" s="67"/>
      <c r="J816" s="67"/>
      <c r="K816" s="65"/>
      <c r="L816" s="6"/>
    </row>
    <row r="817" spans="1:12" ht="15.75" customHeight="1">
      <c r="A817" s="1" t="s">
        <v>95</v>
      </c>
      <c r="B817" s="3" t="s">
        <v>249</v>
      </c>
      <c r="C817" s="31">
        <v>3610</v>
      </c>
      <c r="D817" s="39"/>
      <c r="E817" s="39"/>
      <c r="F817" s="39"/>
      <c r="G817" s="39"/>
      <c r="H817" s="39"/>
      <c r="I817" s="39"/>
      <c r="J817" s="39"/>
      <c r="K817" s="99">
        <f t="shared" si="57"/>
        <v>0</v>
      </c>
      <c r="L817" s="6"/>
    </row>
    <row r="818" spans="1:12" ht="15.75" customHeight="1">
      <c r="A818" s="1" t="s">
        <v>95</v>
      </c>
      <c r="B818" s="3" t="s">
        <v>221</v>
      </c>
      <c r="C818" s="31">
        <v>3620</v>
      </c>
      <c r="D818" s="39"/>
      <c r="E818" s="39"/>
      <c r="F818" s="39"/>
      <c r="G818" s="39"/>
      <c r="H818" s="39"/>
      <c r="I818" s="39"/>
      <c r="J818" s="39"/>
      <c r="K818" s="99">
        <f t="shared" si="57"/>
        <v>0</v>
      </c>
      <c r="L818" s="6"/>
    </row>
    <row r="819" spans="1:12" ht="15.75" customHeight="1">
      <c r="A819" s="1" t="s">
        <v>95</v>
      </c>
      <c r="B819" s="3" t="s">
        <v>222</v>
      </c>
      <c r="C819" s="31">
        <v>3630</v>
      </c>
      <c r="D819" s="39"/>
      <c r="E819" s="39"/>
      <c r="F819" s="39"/>
      <c r="G819" s="39"/>
      <c r="H819" s="39"/>
      <c r="I819" s="39"/>
      <c r="J819" s="39"/>
      <c r="K819" s="99">
        <f t="shared" si="57"/>
        <v>0</v>
      </c>
      <c r="L819" s="6"/>
    </row>
    <row r="820" spans="1:12" ht="15.75" customHeight="1">
      <c r="A820" s="1" t="s">
        <v>95</v>
      </c>
      <c r="B820" s="3" t="s">
        <v>223</v>
      </c>
      <c r="C820" s="31">
        <v>3640</v>
      </c>
      <c r="D820" s="39"/>
      <c r="E820" s="39"/>
      <c r="F820" s="39"/>
      <c r="G820" s="39"/>
      <c r="H820" s="39"/>
      <c r="I820" s="39"/>
      <c r="J820" s="39"/>
      <c r="K820" s="99">
        <f t="shared" si="57"/>
        <v>0</v>
      </c>
      <c r="L820" s="6"/>
    </row>
    <row r="821" spans="1:12" ht="15.75" customHeight="1">
      <c r="A821" s="1" t="s">
        <v>95</v>
      </c>
      <c r="B821" s="3" t="s">
        <v>250</v>
      </c>
      <c r="C821" s="31">
        <v>3650</v>
      </c>
      <c r="D821" s="39"/>
      <c r="E821" s="39"/>
      <c r="F821" s="39"/>
      <c r="G821" s="39"/>
      <c r="H821" s="39"/>
      <c r="I821" s="39"/>
      <c r="J821" s="39"/>
      <c r="K821" s="99">
        <f t="shared" si="57"/>
        <v>0</v>
      </c>
      <c r="L821" s="6"/>
    </row>
    <row r="822" spans="1:12" ht="15.75" customHeight="1">
      <c r="A822" s="1" t="s">
        <v>95</v>
      </c>
      <c r="B822" s="3" t="s">
        <v>224</v>
      </c>
      <c r="C822" s="31">
        <v>3660</v>
      </c>
      <c r="D822" s="39"/>
      <c r="E822" s="39"/>
      <c r="F822" s="39"/>
      <c r="G822" s="39"/>
      <c r="H822" s="39"/>
      <c r="I822" s="39"/>
      <c r="J822" s="39"/>
      <c r="K822" s="99">
        <f t="shared" si="57"/>
        <v>0</v>
      </c>
      <c r="L822" s="6"/>
    </row>
    <row r="823" spans="1:12" ht="15.75" customHeight="1">
      <c r="A823" s="1" t="s">
        <v>95</v>
      </c>
      <c r="B823" s="3" t="s">
        <v>226</v>
      </c>
      <c r="C823" s="31">
        <v>3690</v>
      </c>
      <c r="D823" s="39"/>
      <c r="E823" s="39"/>
      <c r="F823" s="39"/>
      <c r="G823" s="39"/>
      <c r="H823" s="39"/>
      <c r="I823" s="39"/>
      <c r="J823" s="39"/>
      <c r="K823" s="99">
        <f t="shared" si="57"/>
        <v>0</v>
      </c>
      <c r="L823" s="6"/>
    </row>
    <row r="824" spans="1:12" ht="15.75" customHeight="1">
      <c r="A824" s="1" t="s">
        <v>95</v>
      </c>
      <c r="B824" s="169" t="s">
        <v>227</v>
      </c>
      <c r="C824" s="27">
        <v>3600</v>
      </c>
      <c r="D824" s="102">
        <f>ROUND(SUM(D817:D823),2)</f>
        <v>0</v>
      </c>
      <c r="E824" s="102">
        <f aca="true" t="shared" si="60" ref="E824:J824">ROUND(SUM(E817:E823),2)</f>
        <v>0</v>
      </c>
      <c r="F824" s="102">
        <f t="shared" si="60"/>
        <v>0</v>
      </c>
      <c r="G824" s="102">
        <f t="shared" si="60"/>
        <v>0</v>
      </c>
      <c r="H824" s="102">
        <f t="shared" si="60"/>
        <v>0</v>
      </c>
      <c r="I824" s="102">
        <f t="shared" si="60"/>
        <v>0</v>
      </c>
      <c r="J824" s="102">
        <f t="shared" si="60"/>
        <v>0</v>
      </c>
      <c r="K824" s="98">
        <f t="shared" si="57"/>
        <v>0</v>
      </c>
      <c r="L824" s="6"/>
    </row>
    <row r="825" spans="1:12" ht="12.75">
      <c r="A825" s="1" t="s">
        <v>95</v>
      </c>
      <c r="B825" s="164" t="s">
        <v>18</v>
      </c>
      <c r="C825" s="165"/>
      <c r="D825" s="67"/>
      <c r="E825" s="67"/>
      <c r="F825" s="67"/>
      <c r="G825" s="67"/>
      <c r="H825" s="67"/>
      <c r="I825" s="67"/>
      <c r="J825" s="67"/>
      <c r="K825" s="65"/>
      <c r="L825" s="6"/>
    </row>
    <row r="826" spans="1:12" ht="15.75" customHeight="1">
      <c r="A826" s="1" t="s">
        <v>95</v>
      </c>
      <c r="B826" s="20" t="s">
        <v>251</v>
      </c>
      <c r="C826" s="17">
        <v>910</v>
      </c>
      <c r="D826" s="21"/>
      <c r="E826" s="21"/>
      <c r="F826" s="21"/>
      <c r="G826" s="21"/>
      <c r="H826" s="21"/>
      <c r="I826" s="21"/>
      <c r="J826" s="21"/>
      <c r="K826" s="99">
        <f t="shared" si="57"/>
        <v>0</v>
      </c>
      <c r="L826" s="6"/>
    </row>
    <row r="827" spans="1:12" ht="15.75" customHeight="1">
      <c r="A827" s="1" t="s">
        <v>95</v>
      </c>
      <c r="B827" s="20" t="s">
        <v>228</v>
      </c>
      <c r="C827" s="17">
        <v>920</v>
      </c>
      <c r="D827" s="22"/>
      <c r="E827" s="22"/>
      <c r="F827" s="22"/>
      <c r="G827" s="22"/>
      <c r="H827" s="22"/>
      <c r="I827" s="22"/>
      <c r="J827" s="22"/>
      <c r="K827" s="99">
        <f t="shared" si="57"/>
        <v>0</v>
      </c>
      <c r="L827" s="6"/>
    </row>
    <row r="828" spans="1:12" ht="15.75" customHeight="1">
      <c r="A828" s="1" t="s">
        <v>95</v>
      </c>
      <c r="B828" s="20" t="s">
        <v>229</v>
      </c>
      <c r="C828" s="17">
        <v>930</v>
      </c>
      <c r="D828" s="22"/>
      <c r="E828" s="22"/>
      <c r="F828" s="22"/>
      <c r="G828" s="22"/>
      <c r="H828" s="22"/>
      <c r="I828" s="22"/>
      <c r="J828" s="22"/>
      <c r="K828" s="99">
        <f t="shared" si="57"/>
        <v>0</v>
      </c>
      <c r="L828" s="6"/>
    </row>
    <row r="829" spans="1:12" ht="15.75" customHeight="1">
      <c r="A829" s="1" t="s">
        <v>95</v>
      </c>
      <c r="B829" s="20" t="s">
        <v>230</v>
      </c>
      <c r="C829" s="17">
        <v>940</v>
      </c>
      <c r="D829" s="22"/>
      <c r="E829" s="22"/>
      <c r="F829" s="22"/>
      <c r="G829" s="22"/>
      <c r="H829" s="22"/>
      <c r="I829" s="22"/>
      <c r="J829" s="22"/>
      <c r="K829" s="99">
        <f t="shared" si="57"/>
        <v>0</v>
      </c>
      <c r="L829" s="6"/>
    </row>
    <row r="830" spans="1:12" ht="15.75" customHeight="1">
      <c r="A830" s="1" t="s">
        <v>95</v>
      </c>
      <c r="B830" s="20" t="s">
        <v>250</v>
      </c>
      <c r="C830" s="17">
        <v>950</v>
      </c>
      <c r="D830" s="22"/>
      <c r="E830" s="22"/>
      <c r="F830" s="22"/>
      <c r="G830" s="22"/>
      <c r="H830" s="22"/>
      <c r="I830" s="22"/>
      <c r="J830" s="22"/>
      <c r="K830" s="99">
        <f t="shared" si="57"/>
        <v>0</v>
      </c>
      <c r="L830" s="6"/>
    </row>
    <row r="831" spans="1:12" ht="15.75" customHeight="1">
      <c r="A831" s="1" t="s">
        <v>95</v>
      </c>
      <c r="B831" s="20" t="s">
        <v>231</v>
      </c>
      <c r="C831" s="17">
        <v>960</v>
      </c>
      <c r="D831" s="22"/>
      <c r="E831" s="22"/>
      <c r="F831" s="22"/>
      <c r="G831" s="22"/>
      <c r="H831" s="22"/>
      <c r="I831" s="22"/>
      <c r="J831" s="22"/>
      <c r="K831" s="99">
        <f t="shared" si="57"/>
        <v>0</v>
      </c>
      <c r="L831" s="6"/>
    </row>
    <row r="832" spans="1:12" ht="15.75" customHeight="1">
      <c r="A832" s="1" t="s">
        <v>95</v>
      </c>
      <c r="B832" s="20" t="s">
        <v>233</v>
      </c>
      <c r="C832" s="17">
        <v>990</v>
      </c>
      <c r="D832" s="22"/>
      <c r="E832" s="22"/>
      <c r="F832" s="22"/>
      <c r="G832" s="22"/>
      <c r="H832" s="22"/>
      <c r="I832" s="22"/>
      <c r="J832" s="22"/>
      <c r="K832" s="99">
        <f t="shared" si="57"/>
        <v>0</v>
      </c>
      <c r="L832" s="6"/>
    </row>
    <row r="833" spans="1:12" ht="15.75" customHeight="1">
      <c r="A833" s="1" t="s">
        <v>95</v>
      </c>
      <c r="B833" s="20" t="s">
        <v>234</v>
      </c>
      <c r="C833" s="17">
        <v>9700</v>
      </c>
      <c r="D833" s="102">
        <f>ROUND(SUM(D826:D832),2)</f>
        <v>0</v>
      </c>
      <c r="E833" s="102">
        <f aca="true" t="shared" si="61" ref="E833:J833">ROUND(SUM(E826:E832),2)</f>
        <v>0</v>
      </c>
      <c r="F833" s="102">
        <f t="shared" si="61"/>
        <v>0</v>
      </c>
      <c r="G833" s="102">
        <f t="shared" si="61"/>
        <v>0</v>
      </c>
      <c r="H833" s="102">
        <f t="shared" si="61"/>
        <v>0</v>
      </c>
      <c r="I833" s="102">
        <f t="shared" si="61"/>
        <v>0</v>
      </c>
      <c r="J833" s="102">
        <f t="shared" si="61"/>
        <v>0</v>
      </c>
      <c r="K833" s="98">
        <f t="shared" si="57"/>
        <v>0</v>
      </c>
      <c r="L833" s="6"/>
    </row>
    <row r="834" spans="1:12" ht="15.75" customHeight="1">
      <c r="A834" s="1" t="s">
        <v>95</v>
      </c>
      <c r="B834" s="24" t="s">
        <v>354</v>
      </c>
      <c r="C834" s="134"/>
      <c r="D834" s="98">
        <f>ROUND(D814+D824+D833,2)</f>
        <v>0</v>
      </c>
      <c r="E834" s="100">
        <f aca="true" t="shared" si="62" ref="E834:J834">ROUND(E814+E824+E833,2)</f>
        <v>0</v>
      </c>
      <c r="F834" s="100">
        <f t="shared" si="62"/>
        <v>0</v>
      </c>
      <c r="G834" s="100">
        <f t="shared" si="62"/>
        <v>0</v>
      </c>
      <c r="H834" s="100">
        <f t="shared" si="62"/>
        <v>0</v>
      </c>
      <c r="I834" s="100">
        <f t="shared" si="62"/>
        <v>0</v>
      </c>
      <c r="J834" s="100">
        <f t="shared" si="62"/>
        <v>0</v>
      </c>
      <c r="K834" s="98">
        <f t="shared" si="57"/>
        <v>0</v>
      </c>
      <c r="L834" s="6"/>
    </row>
    <row r="835" spans="1:12" ht="15.75" customHeight="1">
      <c r="A835" s="1" t="s">
        <v>95</v>
      </c>
      <c r="B835" s="26" t="str">
        <f>B773</f>
        <v>Net Position, July 1, 2018</v>
      </c>
      <c r="C835" s="31">
        <v>2880</v>
      </c>
      <c r="D835" s="39"/>
      <c r="E835" s="39"/>
      <c r="F835" s="39"/>
      <c r="G835" s="39"/>
      <c r="H835" s="39"/>
      <c r="I835" s="39"/>
      <c r="J835" s="39"/>
      <c r="K835" s="99">
        <f t="shared" si="57"/>
        <v>0</v>
      </c>
      <c r="L835" s="6"/>
    </row>
    <row r="836" spans="1:11" ht="15.75" customHeight="1">
      <c r="A836" s="1" t="s">
        <v>95</v>
      </c>
      <c r="B836" s="26" t="s">
        <v>358</v>
      </c>
      <c r="C836" s="31">
        <v>2896</v>
      </c>
      <c r="D836" s="22"/>
      <c r="E836" s="22"/>
      <c r="F836" s="22"/>
      <c r="G836" s="22"/>
      <c r="H836" s="22"/>
      <c r="I836" s="22"/>
      <c r="J836" s="22"/>
      <c r="K836" s="101">
        <f t="shared" si="57"/>
        <v>0</v>
      </c>
    </row>
    <row r="837" spans="1:12" ht="18.75" customHeight="1">
      <c r="A837" s="1" t="s">
        <v>95</v>
      </c>
      <c r="B837" s="26" t="str">
        <f>B775</f>
        <v>Net Position, June 30, 2019</v>
      </c>
      <c r="C837" s="31">
        <v>2780</v>
      </c>
      <c r="D837" s="22"/>
      <c r="E837" s="22"/>
      <c r="F837" s="22"/>
      <c r="G837" s="22"/>
      <c r="H837" s="22"/>
      <c r="I837" s="22"/>
      <c r="J837" s="22"/>
      <c r="K837" s="98">
        <f t="shared" si="57"/>
        <v>0</v>
      </c>
      <c r="L837" s="6"/>
    </row>
    <row r="838" spans="2:12" ht="12.75">
      <c r="B838" s="88"/>
      <c r="C838" s="153"/>
      <c r="L838" s="6"/>
    </row>
    <row r="839" spans="2:12" ht="12.75">
      <c r="B839" s="88" t="s">
        <v>21</v>
      </c>
      <c r="C839" s="153"/>
      <c r="L839" s="6"/>
    </row>
    <row r="840" ht="12.75"/>
    <row r="841" ht="12.75">
      <c r="A841" s="9"/>
    </row>
    <row r="842" spans="1:13" ht="12.75">
      <c r="A842" s="9" t="s">
        <v>359</v>
      </c>
      <c r="B842" s="90" t="str">
        <f>$B$1</f>
        <v>DISTRICT SCHOOL BOARD OF OKEECHOBEE COUNTY</v>
      </c>
      <c r="C842" s="40"/>
      <c r="D842" s="41"/>
      <c r="E842" s="41"/>
      <c r="F842" s="171"/>
      <c r="G842" s="6"/>
      <c r="K842" s="6"/>
      <c r="L842" s="6"/>
      <c r="M842" s="6"/>
    </row>
    <row r="843" spans="2:13" ht="12.75">
      <c r="B843" s="90" t="s">
        <v>102</v>
      </c>
      <c r="C843" s="40"/>
      <c r="D843" s="41"/>
      <c r="E843" s="41"/>
      <c r="F843" s="171"/>
      <c r="G843" s="42" t="s">
        <v>140</v>
      </c>
      <c r="K843" s="6"/>
      <c r="L843" s="6"/>
      <c r="M843" s="6"/>
    </row>
    <row r="844" spans="2:13" ht="12.75">
      <c r="B844" s="90" t="s">
        <v>101</v>
      </c>
      <c r="C844" s="40"/>
      <c r="D844" s="41"/>
      <c r="E844" s="41"/>
      <c r="F844" s="171"/>
      <c r="G844" s="42" t="s">
        <v>590</v>
      </c>
      <c r="K844" s="6"/>
      <c r="L844" s="6"/>
      <c r="M844" s="6"/>
    </row>
    <row r="845" spans="2:13" ht="12.75">
      <c r="B845" s="192" t="str">
        <f>IF(G2="","",LOOKUP(G2,T2:T8,V2:V8))</f>
        <v>June 30, 2019</v>
      </c>
      <c r="C845" s="40"/>
      <c r="D845" s="41"/>
      <c r="E845" s="9"/>
      <c r="F845" s="9"/>
      <c r="G845" s="52" t="s">
        <v>127</v>
      </c>
      <c r="K845" s="6"/>
      <c r="L845" s="6"/>
      <c r="M845" s="6"/>
    </row>
    <row r="846" spans="2:13" ht="12.75">
      <c r="B846" s="407" t="s">
        <v>105</v>
      </c>
      <c r="C846" s="386" t="s">
        <v>346</v>
      </c>
      <c r="D846" s="139" t="s">
        <v>522</v>
      </c>
      <c r="E846" s="391" t="s">
        <v>103</v>
      </c>
      <c r="F846" s="391" t="s">
        <v>104</v>
      </c>
      <c r="G846" s="139" t="s">
        <v>523</v>
      </c>
      <c r="K846" s="6"/>
      <c r="L846" s="6"/>
      <c r="M846" s="6"/>
    </row>
    <row r="847" spans="2:13" ht="12.75">
      <c r="B847" s="408"/>
      <c r="C847" s="387"/>
      <c r="D847" s="230" t="str">
        <f>IF(G2="","",LOOKUP(G2,T2:T8,U2:U8))</f>
        <v>July 1, 2018</v>
      </c>
      <c r="E847" s="392"/>
      <c r="F847" s="392"/>
      <c r="G847" s="230" t="str">
        <f>IF(G2="","",LOOKUP(G2,T2:T8,V2:V8))</f>
        <v>June 30, 2019</v>
      </c>
      <c r="K847" s="6"/>
      <c r="L847" s="6"/>
      <c r="M847" s="6"/>
    </row>
    <row r="848" spans="2:13" ht="18.75" customHeight="1">
      <c r="B848" s="16" t="s">
        <v>106</v>
      </c>
      <c r="C848" s="17">
        <v>1110</v>
      </c>
      <c r="D848" s="39">
        <v>591296.14</v>
      </c>
      <c r="E848" s="39">
        <v>1453216.25</v>
      </c>
      <c r="F848" s="39">
        <v>1484966.41</v>
      </c>
      <c r="G848" s="108">
        <f aca="true" t="shared" si="63" ref="G848:G855">ROUND(D848+E848-F848,2)</f>
        <v>559545.98</v>
      </c>
      <c r="K848" s="6"/>
      <c r="L848" s="6"/>
      <c r="M848" s="6"/>
    </row>
    <row r="849" spans="2:13" ht="18.75" customHeight="1">
      <c r="B849" s="16" t="s">
        <v>107</v>
      </c>
      <c r="C849" s="17">
        <v>1160</v>
      </c>
      <c r="D849" s="39"/>
      <c r="E849" s="39"/>
      <c r="F849" s="39"/>
      <c r="G849" s="108">
        <f t="shared" si="63"/>
        <v>0</v>
      </c>
      <c r="K849" s="6"/>
      <c r="L849" s="6"/>
      <c r="M849" s="6"/>
    </row>
    <row r="850" spans="2:13" ht="18.75" customHeight="1">
      <c r="B850" s="16" t="s">
        <v>108</v>
      </c>
      <c r="C850" s="17">
        <v>1131</v>
      </c>
      <c r="D850" s="39"/>
      <c r="E850" s="39"/>
      <c r="F850" s="39"/>
      <c r="G850" s="108">
        <f t="shared" si="63"/>
        <v>0</v>
      </c>
      <c r="K850" s="6"/>
      <c r="L850" s="6"/>
      <c r="M850" s="6"/>
    </row>
    <row r="851" spans="2:13" ht="18.75" customHeight="1">
      <c r="B851" s="16" t="s">
        <v>319</v>
      </c>
      <c r="C851" s="17">
        <v>1170</v>
      </c>
      <c r="D851" s="39"/>
      <c r="E851" s="39"/>
      <c r="F851" s="39"/>
      <c r="G851" s="108">
        <f t="shared" si="63"/>
        <v>0</v>
      </c>
      <c r="K851" s="6"/>
      <c r="L851" s="6"/>
      <c r="M851" s="6"/>
    </row>
    <row r="852" spans="2:13" ht="18.75" customHeight="1">
      <c r="B852" s="16" t="s">
        <v>557</v>
      </c>
      <c r="C852" s="82">
        <v>1141</v>
      </c>
      <c r="D852" s="39"/>
      <c r="E852" s="39"/>
      <c r="F852" s="39"/>
      <c r="G852" s="108">
        <f t="shared" si="63"/>
        <v>0</v>
      </c>
      <c r="K852" s="6"/>
      <c r="L852" s="6"/>
      <c r="M852" s="6"/>
    </row>
    <row r="853" spans="2:13" ht="18.75" customHeight="1">
      <c r="B853" s="16" t="s">
        <v>396</v>
      </c>
      <c r="C853" s="62">
        <v>1220</v>
      </c>
      <c r="D853" s="66"/>
      <c r="E853" s="66"/>
      <c r="F853" s="66"/>
      <c r="G853" s="108">
        <f>ROUND(D853+E853-F853,2)</f>
        <v>0</v>
      </c>
      <c r="K853" s="6"/>
      <c r="L853" s="6"/>
      <c r="M853" s="6"/>
    </row>
    <row r="854" spans="2:13" ht="18.75" customHeight="1">
      <c r="B854" s="16" t="s">
        <v>109</v>
      </c>
      <c r="C854" s="62">
        <v>1150</v>
      </c>
      <c r="D854" s="66"/>
      <c r="E854" s="66"/>
      <c r="F854" s="66"/>
      <c r="G854" s="108">
        <f t="shared" si="63"/>
        <v>0</v>
      </c>
      <c r="K854" s="6"/>
      <c r="L854" s="6"/>
      <c r="M854" s="6"/>
    </row>
    <row r="855" spans="2:13" ht="18.75" customHeight="1">
      <c r="B855" s="18" t="s">
        <v>271</v>
      </c>
      <c r="C855" s="17"/>
      <c r="D855" s="102">
        <f>ROUND(SUM(D848:D854),2)</f>
        <v>591296.14</v>
      </c>
      <c r="E855" s="102">
        <f>ROUND(SUM(E848:E854),2)</f>
        <v>1453216.25</v>
      </c>
      <c r="F855" s="102">
        <f>ROUND(SUM(F848:F854),2)</f>
        <v>1484966.41</v>
      </c>
      <c r="G855" s="102">
        <f t="shared" si="63"/>
        <v>559545.98</v>
      </c>
      <c r="K855" s="6"/>
      <c r="L855" s="6"/>
      <c r="M855" s="6"/>
    </row>
    <row r="856" spans="2:13" ht="18.75" customHeight="1">
      <c r="B856" s="119" t="s">
        <v>110</v>
      </c>
      <c r="C856" s="123"/>
      <c r="D856" s="127"/>
      <c r="E856" s="127"/>
      <c r="F856" s="127"/>
      <c r="G856" s="127"/>
      <c r="K856" s="6"/>
      <c r="L856" s="6"/>
      <c r="M856" s="6"/>
    </row>
    <row r="857" spans="2:13" ht="18.75" customHeight="1">
      <c r="B857" s="16" t="s">
        <v>403</v>
      </c>
      <c r="C857" s="17">
        <v>2125</v>
      </c>
      <c r="D857" s="39"/>
      <c r="E857" s="39"/>
      <c r="F857" s="39"/>
      <c r="G857" s="108">
        <f>ROUND(D857+E857-F857,2)</f>
        <v>0</v>
      </c>
      <c r="K857" s="6"/>
      <c r="L857" s="6"/>
      <c r="M857" s="6"/>
    </row>
    <row r="858" spans="2:13" ht="18.75" customHeight="1">
      <c r="B858" s="16" t="s">
        <v>320</v>
      </c>
      <c r="C858" s="17">
        <v>2110</v>
      </c>
      <c r="D858" s="39"/>
      <c r="E858" s="39"/>
      <c r="F858" s="39"/>
      <c r="G858" s="108">
        <f aca="true" t="shared" si="64" ref="G858:G863">ROUND(D858+E858-F858,2)</f>
        <v>0</v>
      </c>
      <c r="K858" s="6"/>
      <c r="L858" s="6"/>
      <c r="M858" s="6"/>
    </row>
    <row r="859" spans="2:13" ht="18.75" customHeight="1">
      <c r="B859" s="16" t="s">
        <v>111</v>
      </c>
      <c r="C859" s="17">
        <v>2170</v>
      </c>
      <c r="D859" s="39"/>
      <c r="E859" s="39"/>
      <c r="F859" s="39"/>
      <c r="G859" s="108">
        <f t="shared" si="64"/>
        <v>0</v>
      </c>
      <c r="K859" s="6"/>
      <c r="L859" s="6"/>
      <c r="M859" s="6"/>
    </row>
    <row r="860" spans="2:13" ht="18.75" customHeight="1">
      <c r="B860" s="16" t="s">
        <v>112</v>
      </c>
      <c r="C860" s="17">
        <v>2120</v>
      </c>
      <c r="D860" s="39"/>
      <c r="E860" s="39"/>
      <c r="F860" s="39"/>
      <c r="G860" s="108">
        <f t="shared" si="64"/>
        <v>0</v>
      </c>
      <c r="K860" s="6"/>
      <c r="L860" s="6"/>
      <c r="M860" s="6"/>
    </row>
    <row r="861" spans="2:13" ht="18.75" customHeight="1">
      <c r="B861" s="16" t="s">
        <v>113</v>
      </c>
      <c r="C861" s="17">
        <v>2290</v>
      </c>
      <c r="D861" s="22">
        <v>585576.14</v>
      </c>
      <c r="E861" s="66">
        <v>1453216.25</v>
      </c>
      <c r="F861" s="66">
        <v>1483536.41</v>
      </c>
      <c r="G861" s="108">
        <f>ROUND(D861+E861-F861,2)</f>
        <v>555255.98</v>
      </c>
      <c r="K861" s="6"/>
      <c r="L861" s="6"/>
      <c r="M861" s="6"/>
    </row>
    <row r="862" spans="2:13" ht="18.75" customHeight="1">
      <c r="B862" s="16" t="s">
        <v>130</v>
      </c>
      <c r="C862" s="17">
        <v>2161</v>
      </c>
      <c r="D862" s="39">
        <v>5720</v>
      </c>
      <c r="E862" s="39"/>
      <c r="F862" s="39">
        <v>1430</v>
      </c>
      <c r="G862" s="108">
        <f t="shared" si="64"/>
        <v>4290</v>
      </c>
      <c r="K862" s="6"/>
      <c r="L862" s="6"/>
      <c r="M862" s="6"/>
    </row>
    <row r="863" spans="2:13" ht="18.75" customHeight="1">
      <c r="B863" s="18" t="s">
        <v>272</v>
      </c>
      <c r="C863" s="17"/>
      <c r="D863" s="102">
        <f>ROUND(SUM(D857:D862),2)</f>
        <v>591296.14</v>
      </c>
      <c r="E863" s="102">
        <f>ROUND(SUM(E857:E862),2)</f>
        <v>1453216.25</v>
      </c>
      <c r="F863" s="102">
        <f>ROUND(SUM(F857:F862),2)</f>
        <v>1484966.41</v>
      </c>
      <c r="G863" s="102">
        <f t="shared" si="64"/>
        <v>559545.98</v>
      </c>
      <c r="K863" s="6"/>
      <c r="L863" s="6"/>
      <c r="M863" s="6"/>
    </row>
    <row r="864" spans="2:19" ht="12.75">
      <c r="B864" s="9"/>
      <c r="C864" s="40"/>
      <c r="D864" s="8"/>
      <c r="E864" s="8"/>
      <c r="F864" s="8"/>
      <c r="G864" s="8"/>
      <c r="K864" s="6"/>
      <c r="L864" s="6"/>
      <c r="M864" s="6"/>
      <c r="S864" s="236"/>
    </row>
    <row r="865" spans="2:19" ht="12.75">
      <c r="B865" s="49" t="s">
        <v>6</v>
      </c>
      <c r="C865" s="40"/>
      <c r="D865" s="9"/>
      <c r="E865" s="41"/>
      <c r="F865" s="41"/>
      <c r="G865" s="42"/>
      <c r="K865" s="6"/>
      <c r="L865" s="6"/>
      <c r="M865" s="6"/>
      <c r="S865" s="236"/>
    </row>
    <row r="866" spans="2:13" ht="12.75">
      <c r="B866" s="88"/>
      <c r="C866" s="153"/>
      <c r="K866" s="6"/>
      <c r="L866" s="6"/>
      <c r="M866" s="6"/>
    </row>
    <row r="867" spans="1:20" s="236" customFormat="1" ht="12.75">
      <c r="A867" s="1"/>
      <c r="B867" s="88"/>
      <c r="C867" s="153"/>
      <c r="D867" s="1"/>
      <c r="E867" s="1"/>
      <c r="F867" s="1"/>
      <c r="G867" s="1"/>
      <c r="H867" s="1"/>
      <c r="I867" s="1"/>
      <c r="J867" s="1"/>
      <c r="K867" s="6"/>
      <c r="L867" s="6"/>
      <c r="M867" s="6"/>
      <c r="N867" s="1"/>
      <c r="O867" s="1"/>
      <c r="P867" s="1"/>
      <c r="Q867" s="1"/>
      <c r="R867" s="1"/>
      <c r="S867" s="1"/>
      <c r="T867" s="239"/>
    </row>
    <row r="868" spans="1:20" s="236" customFormat="1" ht="12.75">
      <c r="A868" s="9" t="s">
        <v>93</v>
      </c>
      <c r="B868" s="90" t="str">
        <f>$B$1</f>
        <v>DISTRICT SCHOOL BOARD OF OKEECHOBEE COUNTY</v>
      </c>
      <c r="C868" s="40"/>
      <c r="D868" s="6"/>
      <c r="E868" s="1"/>
      <c r="F868" s="1"/>
      <c r="G868" s="42"/>
      <c r="H868" s="1"/>
      <c r="I868" s="1"/>
      <c r="J868" s="42" t="s">
        <v>141</v>
      </c>
      <c r="K868" s="6"/>
      <c r="L868" s="6"/>
      <c r="M868" s="6"/>
      <c r="N868" s="1"/>
      <c r="O868" s="1"/>
      <c r="P868" s="1"/>
      <c r="Q868" s="1"/>
      <c r="R868" s="1"/>
      <c r="S868" s="1"/>
      <c r="T868" s="239"/>
    </row>
    <row r="869" spans="2:13" ht="12.75">
      <c r="B869" s="43" t="s">
        <v>115</v>
      </c>
      <c r="C869" s="40"/>
      <c r="D869" s="6"/>
      <c r="G869" s="42"/>
      <c r="J869" s="42" t="s">
        <v>591</v>
      </c>
      <c r="K869" s="6"/>
      <c r="L869" s="6"/>
      <c r="M869" s="6"/>
    </row>
    <row r="870" spans="2:13" ht="12.75">
      <c r="B870" s="193" t="str">
        <f>B845</f>
        <v>June 30, 2019</v>
      </c>
      <c r="C870" s="40"/>
      <c r="D870" s="6"/>
      <c r="G870" s="9"/>
      <c r="J870" s="52" t="s">
        <v>128</v>
      </c>
      <c r="K870" s="6"/>
      <c r="L870" s="6"/>
      <c r="M870" s="6"/>
    </row>
    <row r="871" spans="1:18" ht="25.5">
      <c r="A871" s="236"/>
      <c r="B871" s="391"/>
      <c r="C871" s="386" t="s">
        <v>346</v>
      </c>
      <c r="D871" s="139" t="s">
        <v>528</v>
      </c>
      <c r="E871" s="139" t="s">
        <v>575</v>
      </c>
      <c r="F871" s="391" t="s">
        <v>116</v>
      </c>
      <c r="G871" s="234" t="s">
        <v>524</v>
      </c>
      <c r="H871" s="234" t="s">
        <v>525</v>
      </c>
      <c r="I871" s="234" t="s">
        <v>526</v>
      </c>
      <c r="J871" s="234" t="s">
        <v>527</v>
      </c>
      <c r="K871" s="243"/>
      <c r="L871" s="243"/>
      <c r="M871" s="243"/>
      <c r="N871" s="236"/>
      <c r="O871" s="236"/>
      <c r="P871" s="236"/>
      <c r="Q871" s="236"/>
      <c r="R871" s="236"/>
    </row>
    <row r="872" spans="1:18" ht="12.75">
      <c r="A872" s="236"/>
      <c r="B872" s="392"/>
      <c r="C872" s="387"/>
      <c r="D872" s="230" t="str">
        <f>IF(G2="","",LOOKUP(G2,T2:T8,V2:V8))</f>
        <v>June 30, 2019</v>
      </c>
      <c r="E872" s="230" t="str">
        <f>IF(G2="","",LOOKUP(G2,T2:T8,V2:V8))</f>
        <v>June 30, 2019</v>
      </c>
      <c r="F872" s="392"/>
      <c r="G872" s="235" t="str">
        <f>IF(G2="","",LOOKUP(G2,T2:T8,W2:W8))</f>
        <v>2018-19</v>
      </c>
      <c r="H872" s="235" t="str">
        <f>IF(G2="","",LOOKUP(G2,T2:T8,W3:W10))</f>
        <v>2019-20</v>
      </c>
      <c r="I872" s="235" t="str">
        <f>IF(G2="","",LOOKUP(G2,T2:T8,W2:W8))</f>
        <v>2018-19</v>
      </c>
      <c r="J872" s="235" t="str">
        <f>IF(G2="","",LOOKUP(G2,T2:T8,W3:W10))</f>
        <v>2019-20</v>
      </c>
      <c r="K872" s="243"/>
      <c r="L872" s="243"/>
      <c r="M872" s="243"/>
      <c r="N872" s="236"/>
      <c r="O872" s="236"/>
      <c r="P872" s="236"/>
      <c r="Q872" s="236"/>
      <c r="R872" s="236"/>
    </row>
    <row r="873" spans="2:13" ht="18.75" customHeight="1">
      <c r="B873" s="58"/>
      <c r="C873" s="54"/>
      <c r="D873" s="69"/>
      <c r="E873" s="77"/>
      <c r="F873" s="69"/>
      <c r="G873" s="194"/>
      <c r="H873" s="194"/>
      <c r="I873" s="194"/>
      <c r="J873" s="194"/>
      <c r="K873" s="6"/>
      <c r="L873" s="6"/>
      <c r="M873" s="6"/>
    </row>
    <row r="874" spans="2:13" ht="18.75" customHeight="1">
      <c r="B874" s="16" t="s">
        <v>62</v>
      </c>
      <c r="C874" s="17">
        <v>2310</v>
      </c>
      <c r="D874" s="195"/>
      <c r="E874" s="21"/>
      <c r="F874" s="108">
        <f>ROUND(SUM(D874:E874),2)</f>
        <v>0</v>
      </c>
      <c r="G874" s="196"/>
      <c r="H874" s="196"/>
      <c r="I874" s="196"/>
      <c r="J874" s="196"/>
      <c r="K874" s="6"/>
      <c r="L874" s="6"/>
      <c r="M874" s="6"/>
    </row>
    <row r="875" spans="2:13" ht="18.75" customHeight="1">
      <c r="B875" s="197" t="s">
        <v>63</v>
      </c>
      <c r="C875" s="54">
        <v>2315</v>
      </c>
      <c r="D875" s="81"/>
      <c r="E875" s="71"/>
      <c r="F875" s="69">
        <f aca="true" t="shared" si="65" ref="F875:F897">ROUND(SUM(D875:E875),2)</f>
        <v>0</v>
      </c>
      <c r="G875" s="198"/>
      <c r="H875" s="198"/>
      <c r="I875" s="198"/>
      <c r="J875" s="198"/>
      <c r="K875" s="6"/>
      <c r="L875" s="6"/>
      <c r="M875" s="6"/>
    </row>
    <row r="876" spans="2:13" ht="12.75">
      <c r="B876" s="199" t="s">
        <v>64</v>
      </c>
      <c r="C876" s="167"/>
      <c r="D876" s="76"/>
      <c r="E876" s="76"/>
      <c r="F876" s="78"/>
      <c r="G876" s="200"/>
      <c r="H876" s="200"/>
      <c r="I876" s="200"/>
      <c r="J876" s="200"/>
      <c r="K876" s="6"/>
      <c r="L876" s="6"/>
      <c r="M876" s="6"/>
    </row>
    <row r="877" spans="2:13" ht="18.75" customHeight="1">
      <c r="B877" s="20" t="s">
        <v>384</v>
      </c>
      <c r="C877" s="82">
        <v>2321</v>
      </c>
      <c r="D877" s="21">
        <v>21000</v>
      </c>
      <c r="E877" s="21"/>
      <c r="F877" s="103">
        <f t="shared" si="65"/>
        <v>21000</v>
      </c>
      <c r="G877" s="196">
        <v>35000</v>
      </c>
      <c r="H877" s="196">
        <v>21000</v>
      </c>
      <c r="I877" s="196">
        <v>2170</v>
      </c>
      <c r="J877" s="196">
        <v>420</v>
      </c>
      <c r="K877" s="6"/>
      <c r="L877" s="6"/>
      <c r="M877" s="6"/>
    </row>
    <row r="878" spans="2:13" ht="18.75" customHeight="1">
      <c r="B878" s="28" t="s">
        <v>330</v>
      </c>
      <c r="C878" s="62">
        <v>2322</v>
      </c>
      <c r="D878" s="22"/>
      <c r="E878" s="22"/>
      <c r="F878" s="102">
        <f t="shared" si="65"/>
        <v>0</v>
      </c>
      <c r="G878" s="198"/>
      <c r="H878" s="198"/>
      <c r="I878" s="198"/>
      <c r="J878" s="198"/>
      <c r="K878" s="6"/>
      <c r="L878" s="6"/>
      <c r="M878" s="6"/>
    </row>
    <row r="879" spans="2:13" ht="18.75" customHeight="1">
      <c r="B879" s="28" t="s">
        <v>367</v>
      </c>
      <c r="C879" s="62">
        <v>2323</v>
      </c>
      <c r="D879" s="22"/>
      <c r="E879" s="22"/>
      <c r="F879" s="102">
        <f t="shared" si="65"/>
        <v>0</v>
      </c>
      <c r="G879" s="198"/>
      <c r="H879" s="198"/>
      <c r="I879" s="198"/>
      <c r="J879" s="198"/>
      <c r="K879" s="6"/>
      <c r="L879" s="6"/>
      <c r="M879" s="6"/>
    </row>
    <row r="880" spans="2:13" ht="18.75" customHeight="1">
      <c r="B880" s="28" t="s">
        <v>392</v>
      </c>
      <c r="C880" s="62">
        <v>2324</v>
      </c>
      <c r="D880" s="22"/>
      <c r="E880" s="22"/>
      <c r="F880" s="102">
        <f t="shared" si="65"/>
        <v>0</v>
      </c>
      <c r="G880" s="198"/>
      <c r="H880" s="198"/>
      <c r="I880" s="198"/>
      <c r="J880" s="198"/>
      <c r="K880" s="6"/>
      <c r="L880" s="6"/>
      <c r="M880" s="6"/>
    </row>
    <row r="881" spans="2:13" ht="18.75" customHeight="1">
      <c r="B881" s="28" t="s">
        <v>385</v>
      </c>
      <c r="C881" s="62">
        <v>2326</v>
      </c>
      <c r="D881" s="22"/>
      <c r="E881" s="22"/>
      <c r="F881" s="102">
        <f t="shared" si="65"/>
        <v>0</v>
      </c>
      <c r="G881" s="198"/>
      <c r="H881" s="198"/>
      <c r="I881" s="198"/>
      <c r="J881" s="198"/>
      <c r="K881" s="6"/>
      <c r="L881" s="6"/>
      <c r="M881" s="6"/>
    </row>
    <row r="882" spans="2:13" ht="18.75" customHeight="1">
      <c r="B882" s="135" t="s">
        <v>331</v>
      </c>
      <c r="C882" s="62">
        <v>2320</v>
      </c>
      <c r="D882" s="102">
        <f>SUM(D877:D881)</f>
        <v>21000</v>
      </c>
      <c r="E882" s="102">
        <f>SUM(E877:E881)</f>
        <v>0</v>
      </c>
      <c r="F882" s="102">
        <f t="shared" si="65"/>
        <v>21000</v>
      </c>
      <c r="G882" s="114">
        <f>SUM(G877:G881)</f>
        <v>35000</v>
      </c>
      <c r="H882" s="114">
        <f>SUM(H877:H881)</f>
        <v>21000</v>
      </c>
      <c r="I882" s="114">
        <f>SUM(I877:I881)</f>
        <v>2170</v>
      </c>
      <c r="J882" s="114">
        <f>SUM(J877:J881)</f>
        <v>420</v>
      </c>
      <c r="K882" s="6"/>
      <c r="L882" s="6"/>
      <c r="M882" s="6"/>
    </row>
    <row r="883" spans="2:13" ht="18.75" customHeight="1">
      <c r="B883" s="201" t="s">
        <v>65</v>
      </c>
      <c r="C883" s="29">
        <v>2330</v>
      </c>
      <c r="D883" s="66">
        <v>2324167.64</v>
      </c>
      <c r="E883" s="137"/>
      <c r="F883" s="102">
        <f t="shared" si="65"/>
        <v>2324167.64</v>
      </c>
      <c r="G883" s="219"/>
      <c r="H883" s="219"/>
      <c r="I883" s="219"/>
      <c r="J883" s="219"/>
      <c r="K883" s="6"/>
      <c r="L883" s="6"/>
      <c r="M883" s="6"/>
    </row>
    <row r="884" spans="2:13" ht="12.75">
      <c r="B884" s="199" t="s">
        <v>328</v>
      </c>
      <c r="C884" s="167"/>
      <c r="D884" s="76"/>
      <c r="E884" s="76"/>
      <c r="F884" s="78"/>
      <c r="G884" s="200"/>
      <c r="H884" s="200"/>
      <c r="I884" s="200"/>
      <c r="J884" s="200"/>
      <c r="K884" s="6"/>
      <c r="L884" s="6"/>
      <c r="M884" s="6"/>
    </row>
    <row r="885" spans="2:13" ht="18.75" customHeight="1">
      <c r="B885" s="20" t="s">
        <v>368</v>
      </c>
      <c r="C885" s="82">
        <v>2341</v>
      </c>
      <c r="D885" s="21"/>
      <c r="E885" s="21"/>
      <c r="F885" s="103">
        <f t="shared" si="65"/>
        <v>0</v>
      </c>
      <c r="G885" s="196"/>
      <c r="H885" s="196"/>
      <c r="I885" s="196"/>
      <c r="J885" s="196"/>
      <c r="K885" s="6"/>
      <c r="L885" s="138"/>
      <c r="M885" s="6"/>
    </row>
    <row r="886" spans="2:13" ht="18.75" customHeight="1">
      <c r="B886" s="20" t="s">
        <v>386</v>
      </c>
      <c r="C886" s="17">
        <v>2342</v>
      </c>
      <c r="D886" s="39"/>
      <c r="E886" s="21"/>
      <c r="F886" s="108">
        <f t="shared" si="65"/>
        <v>0</v>
      </c>
      <c r="G886" s="198"/>
      <c r="H886" s="198"/>
      <c r="I886" s="198"/>
      <c r="J886" s="198"/>
      <c r="K886" s="6"/>
      <c r="L886" s="6"/>
      <c r="M886" s="6"/>
    </row>
    <row r="887" spans="2:13" ht="18.75" customHeight="1">
      <c r="B887" s="20" t="s">
        <v>397</v>
      </c>
      <c r="C887" s="17">
        <v>2343</v>
      </c>
      <c r="D887" s="39"/>
      <c r="E887" s="22"/>
      <c r="F887" s="108">
        <f t="shared" si="65"/>
        <v>0</v>
      </c>
      <c r="G887" s="198"/>
      <c r="H887" s="198"/>
      <c r="I887" s="198"/>
      <c r="J887" s="198"/>
      <c r="K887" s="6"/>
      <c r="L887" s="6"/>
      <c r="M887" s="6"/>
    </row>
    <row r="888" spans="2:13" ht="18.75" customHeight="1">
      <c r="B888" s="20" t="s">
        <v>387</v>
      </c>
      <c r="C888" s="17">
        <v>2344</v>
      </c>
      <c r="D888" s="39"/>
      <c r="E888" s="22"/>
      <c r="F888" s="108">
        <f t="shared" si="65"/>
        <v>0</v>
      </c>
      <c r="G888" s="198"/>
      <c r="H888" s="198"/>
      <c r="I888" s="198"/>
      <c r="J888" s="198"/>
      <c r="K888" s="6"/>
      <c r="L888" s="6"/>
      <c r="M888" s="6"/>
    </row>
    <row r="889" spans="2:13" ht="18.75" customHeight="1">
      <c r="B889" s="20" t="s">
        <v>329</v>
      </c>
      <c r="C889" s="17">
        <v>2349</v>
      </c>
      <c r="D889" s="39"/>
      <c r="E889" s="22"/>
      <c r="F889" s="108">
        <f t="shared" si="65"/>
        <v>0</v>
      </c>
      <c r="G889" s="198"/>
      <c r="H889" s="198"/>
      <c r="I889" s="198"/>
      <c r="J889" s="198"/>
      <c r="K889" s="6"/>
      <c r="L889" s="6"/>
      <c r="M889" s="6"/>
    </row>
    <row r="890" spans="2:13" ht="18.75" customHeight="1">
      <c r="B890" s="202" t="s">
        <v>388</v>
      </c>
      <c r="C890" s="17">
        <v>2340</v>
      </c>
      <c r="D890" s="102">
        <f>SUM(D885:D889)</f>
        <v>0</v>
      </c>
      <c r="E890" s="102">
        <f>SUM(E885:E889)</f>
        <v>0</v>
      </c>
      <c r="F890" s="108">
        <f t="shared" si="65"/>
        <v>0</v>
      </c>
      <c r="G890" s="114">
        <f>SUM(G885:G889)</f>
        <v>0</v>
      </c>
      <c r="H890" s="114">
        <f>SUM(H885:H889)</f>
        <v>0</v>
      </c>
      <c r="I890" s="114">
        <f>SUM(I885:I889)</f>
        <v>0</v>
      </c>
      <c r="J890" s="114">
        <f>SUM(J885:J889)</f>
        <v>0</v>
      </c>
      <c r="K890" s="6"/>
      <c r="L890" s="6"/>
      <c r="M890" s="6"/>
    </row>
    <row r="891" spans="2:13" ht="18.75" customHeight="1">
      <c r="B891" s="16" t="s">
        <v>321</v>
      </c>
      <c r="C891" s="17">
        <v>2350</v>
      </c>
      <c r="D891" s="39"/>
      <c r="E891" s="22"/>
      <c r="F891" s="108">
        <f t="shared" si="65"/>
        <v>0</v>
      </c>
      <c r="G891" s="219"/>
      <c r="H891" s="219"/>
      <c r="I891" s="219"/>
      <c r="J891" s="219"/>
      <c r="K891" s="6"/>
      <c r="L891" s="6"/>
      <c r="M891" s="6"/>
    </row>
    <row r="892" spans="2:13" ht="18.75" customHeight="1">
      <c r="B892" s="16" t="s">
        <v>565</v>
      </c>
      <c r="C892" s="17">
        <v>2360</v>
      </c>
      <c r="D892" s="39">
        <v>3951999</v>
      </c>
      <c r="E892" s="22"/>
      <c r="F892" s="108">
        <f t="shared" si="65"/>
        <v>3951999</v>
      </c>
      <c r="G892" s="219"/>
      <c r="H892" s="219"/>
      <c r="I892" s="219"/>
      <c r="J892" s="219"/>
      <c r="K892" s="6"/>
      <c r="L892" s="6"/>
      <c r="M892" s="6"/>
    </row>
    <row r="893" spans="2:13" ht="18.75" customHeight="1">
      <c r="B893" s="201" t="s">
        <v>563</v>
      </c>
      <c r="C893" s="62">
        <v>2365</v>
      </c>
      <c r="D893" s="22">
        <v>32282366</v>
      </c>
      <c r="E893" s="22"/>
      <c r="F893" s="108">
        <f t="shared" si="65"/>
        <v>32282366</v>
      </c>
      <c r="G893" s="219"/>
      <c r="H893" s="219"/>
      <c r="I893" s="219"/>
      <c r="J893" s="219"/>
      <c r="K893" s="6"/>
      <c r="L893" s="6"/>
      <c r="M893" s="6"/>
    </row>
    <row r="894" spans="2:13" ht="18.75" customHeight="1">
      <c r="B894" s="16" t="s">
        <v>66</v>
      </c>
      <c r="C894" s="17">
        <v>2370</v>
      </c>
      <c r="D894" s="39"/>
      <c r="E894" s="220"/>
      <c r="F894" s="102">
        <f>ROUND(D894,2)</f>
        <v>0</v>
      </c>
      <c r="G894" s="219"/>
      <c r="H894" s="219"/>
      <c r="I894" s="219"/>
      <c r="J894" s="219"/>
      <c r="K894" s="6"/>
      <c r="L894" s="6"/>
      <c r="M894" s="6"/>
    </row>
    <row r="895" spans="2:13" ht="18.75" customHeight="1">
      <c r="B895" s="16" t="s">
        <v>322</v>
      </c>
      <c r="C895" s="17">
        <v>2380</v>
      </c>
      <c r="D895" s="66"/>
      <c r="E895" s="21"/>
      <c r="F895" s="108">
        <f t="shared" si="65"/>
        <v>0</v>
      </c>
      <c r="G895" s="219"/>
      <c r="H895" s="219"/>
      <c r="I895" s="219"/>
      <c r="J895" s="219"/>
      <c r="K895" s="6"/>
      <c r="L895" s="6"/>
      <c r="M895" s="6"/>
    </row>
    <row r="896" spans="2:13" ht="18.75" customHeight="1">
      <c r="B896" s="16" t="s">
        <v>427</v>
      </c>
      <c r="C896" s="17">
        <v>2390</v>
      </c>
      <c r="D896" s="66"/>
      <c r="E896" s="21"/>
      <c r="F896" s="108">
        <f t="shared" si="65"/>
        <v>0</v>
      </c>
      <c r="G896" s="219"/>
      <c r="H896" s="219"/>
      <c r="I896" s="219"/>
      <c r="J896" s="219"/>
      <c r="K896" s="6"/>
      <c r="L896" s="6"/>
      <c r="M896" s="6"/>
    </row>
    <row r="897" spans="2:13" ht="18.75" customHeight="1">
      <c r="B897" s="18" t="s">
        <v>612</v>
      </c>
      <c r="C897" s="17"/>
      <c r="D897" s="102">
        <f>ROUND(SUM(D874:D875)+SUM(D882:D883)+SUM(D890:D896),2)</f>
        <v>38579532.64</v>
      </c>
      <c r="E897" s="102">
        <f>ROUND(SUM(E874:E875)+SUM(E882:E883)+SUM(E890:E896),2)</f>
        <v>0</v>
      </c>
      <c r="F897" s="102">
        <f t="shared" si="65"/>
        <v>38579532.64</v>
      </c>
      <c r="G897" s="114">
        <f>+G874+G875+G882+G890</f>
        <v>35000</v>
      </c>
      <c r="H897" s="114">
        <f>+H874+H875+H882+H890</f>
        <v>21000</v>
      </c>
      <c r="I897" s="114">
        <f>+I874+I875+I882+I890</f>
        <v>2170</v>
      </c>
      <c r="J897" s="114">
        <f>+J874+J875+J882+J890</f>
        <v>420</v>
      </c>
      <c r="K897" s="6"/>
      <c r="L897" s="6"/>
      <c r="M897" s="6"/>
    </row>
    <row r="898" spans="2:13" ht="12.75">
      <c r="B898" s="48"/>
      <c r="C898" s="203"/>
      <c r="D898" s="13"/>
      <c r="E898" s="13"/>
      <c r="F898" s="13"/>
      <c r="G898" s="9"/>
      <c r="H898" s="9"/>
      <c r="I898" s="9"/>
      <c r="K898" s="9"/>
      <c r="L898" s="9"/>
      <c r="M898" s="9"/>
    </row>
    <row r="899" spans="2:13" ht="12.75">
      <c r="B899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2019, including discounts and premiums.</v>
      </c>
      <c r="C899" s="9"/>
      <c r="D899" s="9"/>
      <c r="E899" s="9"/>
      <c r="F899" s="9"/>
      <c r="G899" s="9"/>
      <c r="H899" s="9"/>
      <c r="I899" s="9"/>
      <c r="K899" s="9"/>
      <c r="L899" s="9"/>
      <c r="M899" s="9"/>
    </row>
    <row r="900" spans="2:13" ht="12.75">
      <c r="B900" s="9"/>
      <c r="C900" s="9"/>
      <c r="D900" s="9"/>
      <c r="E900" s="9"/>
      <c r="F900" s="9"/>
      <c r="G900" s="9"/>
      <c r="H900" s="9"/>
      <c r="I900" s="9"/>
      <c r="K900" s="9"/>
      <c r="L900" s="9"/>
      <c r="M900" s="9"/>
    </row>
    <row r="901" spans="2:19" ht="12.75">
      <c r="B901" s="49" t="s">
        <v>6</v>
      </c>
      <c r="C901" s="9"/>
      <c r="D901" s="9"/>
      <c r="E901" s="9"/>
      <c r="F901" s="9"/>
      <c r="G901" s="9"/>
      <c r="H901" s="9"/>
      <c r="I901" s="9"/>
      <c r="K901" s="9"/>
      <c r="L901" s="9"/>
      <c r="M901" s="9"/>
      <c r="S901" s="236"/>
    </row>
    <row r="902" spans="2:19" ht="12.75">
      <c r="B902" s="9"/>
      <c r="C902" s="9"/>
      <c r="D902" s="9"/>
      <c r="E902" s="9"/>
      <c r="F902" s="9"/>
      <c r="G902" s="9"/>
      <c r="H902" s="9"/>
      <c r="I902" s="9"/>
      <c r="K902" s="9"/>
      <c r="L902" s="9"/>
      <c r="M902" s="9"/>
      <c r="S902" s="236"/>
    </row>
    <row r="903" spans="11:13" ht="12.75">
      <c r="K903" s="9"/>
      <c r="L903" s="9"/>
      <c r="M903" s="9"/>
    </row>
    <row r="904" spans="1:20" s="236" customFormat="1" ht="12.75">
      <c r="A904" s="9" t="s">
        <v>94</v>
      </c>
      <c r="B904" s="90" t="str">
        <f>$B$1</f>
        <v>DISTRICT SCHOOL BOARD OF OKEECHOBEE COUNTY</v>
      </c>
      <c r="C904" s="9"/>
      <c r="D904" s="41"/>
      <c r="E904" s="9"/>
      <c r="F904" s="9"/>
      <c r="G904" s="42"/>
      <c r="H904" s="49"/>
      <c r="I904" s="9"/>
      <c r="J904" s="1"/>
      <c r="K904" s="9"/>
      <c r="L904" s="9"/>
      <c r="M904" s="9"/>
      <c r="N904" s="1"/>
      <c r="O904" s="1"/>
      <c r="P904" s="1"/>
      <c r="Q904" s="1"/>
      <c r="R904" s="1"/>
      <c r="S904" s="1"/>
      <c r="T904" s="239"/>
    </row>
    <row r="905" spans="1:20" s="236" customFormat="1" ht="12.75">
      <c r="A905" s="1"/>
      <c r="B905" s="43" t="s">
        <v>295</v>
      </c>
      <c r="C905" s="9"/>
      <c r="D905" s="9"/>
      <c r="E905" s="9"/>
      <c r="F905" s="9"/>
      <c r="G905" s="9"/>
      <c r="H905" s="9"/>
      <c r="I905" s="9"/>
      <c r="J905" s="1"/>
      <c r="K905" s="9"/>
      <c r="L905" s="9"/>
      <c r="M905" s="9"/>
      <c r="N905" s="1"/>
      <c r="O905" s="1"/>
      <c r="P905" s="1"/>
      <c r="Q905" s="1"/>
      <c r="R905" s="1"/>
      <c r="S905" s="1"/>
      <c r="T905" s="239"/>
    </row>
    <row r="906" spans="2:13" ht="12.75">
      <c r="B906" s="43" t="s">
        <v>286</v>
      </c>
      <c r="C906" s="9"/>
      <c r="D906" s="41"/>
      <c r="E906" s="9"/>
      <c r="F906" s="9"/>
      <c r="G906" s="9"/>
      <c r="H906" s="9"/>
      <c r="I906" s="42" t="s">
        <v>142</v>
      </c>
      <c r="K906" s="9"/>
      <c r="L906" s="9"/>
      <c r="M906" s="9"/>
    </row>
    <row r="907" spans="2:13" ht="12.75">
      <c r="B907" s="207" t="str">
        <f>B4</f>
        <v>For the Fiscal Year Ended June 30, 2019</v>
      </c>
      <c r="C907" s="9"/>
      <c r="D907" s="9"/>
      <c r="E907" s="9"/>
      <c r="F907" s="9"/>
      <c r="G907" s="9"/>
      <c r="H907" s="9"/>
      <c r="I907" s="42" t="s">
        <v>592</v>
      </c>
      <c r="K907" s="9"/>
      <c r="L907" s="9"/>
      <c r="M907" s="9"/>
    </row>
    <row r="908" spans="1:18" ht="12.75">
      <c r="A908" s="236"/>
      <c r="B908" s="233" t="s">
        <v>67</v>
      </c>
      <c r="C908" s="386" t="s">
        <v>609</v>
      </c>
      <c r="D908" s="237" t="s">
        <v>68</v>
      </c>
      <c r="E908" s="237" t="s">
        <v>69</v>
      </c>
      <c r="F908" s="237" t="s">
        <v>507</v>
      </c>
      <c r="G908" s="237" t="s">
        <v>70</v>
      </c>
      <c r="H908" s="231" t="s">
        <v>508</v>
      </c>
      <c r="I908" s="231" t="s">
        <v>68</v>
      </c>
      <c r="J908" s="238"/>
      <c r="K908" s="238"/>
      <c r="L908" s="238"/>
      <c r="M908" s="236"/>
      <c r="N908" s="236"/>
      <c r="O908" s="236"/>
      <c r="P908" s="236"/>
      <c r="Q908" s="236"/>
      <c r="R908" s="236"/>
    </row>
    <row r="909" spans="1:18" ht="12.75">
      <c r="A909" s="236"/>
      <c r="B909" s="232" t="s">
        <v>71</v>
      </c>
      <c r="C909" s="387"/>
      <c r="D909" s="241">
        <f>IF(G2="","",LOOKUP(G2,T2:T8,U2:U8)-1)</f>
        <v>43281</v>
      </c>
      <c r="E909" s="240" t="s">
        <v>597</v>
      </c>
      <c r="F909" s="240" t="str">
        <f>IF(G2="","",LOOKUP(G2,T2:T8,W2:W8))</f>
        <v>2018-19</v>
      </c>
      <c r="G909" s="240" t="str">
        <f>IF(G2="","",LOOKUP(G2,T2:T8,W2:W8))</f>
        <v>2018-19</v>
      </c>
      <c r="H909" s="232" t="str">
        <f>IF(G2="","",LOOKUP(G2,T2:T8,W2:W8))</f>
        <v>2018-19</v>
      </c>
      <c r="I909" s="242" t="str">
        <f>IF(G2="","",LOOKUP(G2,T2:T8,V2:V8))</f>
        <v>June 30, 2019</v>
      </c>
      <c r="J909" s="238"/>
      <c r="K909" s="238"/>
      <c r="L909" s="238"/>
      <c r="M909" s="236"/>
      <c r="N909" s="236"/>
      <c r="O909" s="236"/>
      <c r="P909" s="236"/>
      <c r="Q909" s="236"/>
      <c r="R909" s="236"/>
    </row>
    <row r="910" spans="2:12" ht="18.75" customHeight="1">
      <c r="B910" s="16" t="s">
        <v>323</v>
      </c>
      <c r="C910" s="45">
        <v>94740</v>
      </c>
      <c r="D910" s="39"/>
      <c r="E910" s="39"/>
      <c r="F910" s="39">
        <v>6634626</v>
      </c>
      <c r="G910" s="39">
        <v>6634626</v>
      </c>
      <c r="H910" s="218"/>
      <c r="I910" s="108">
        <f>ROUND(D910-E910+F910-G910,2)</f>
        <v>0</v>
      </c>
      <c r="J910" s="6"/>
      <c r="K910" s="6"/>
      <c r="L910" s="6"/>
    </row>
    <row r="911" spans="2:12" ht="18.75" customHeight="1">
      <c r="B911" s="16" t="s">
        <v>501</v>
      </c>
      <c r="C911" s="38">
        <v>90570</v>
      </c>
      <c r="D911" s="39"/>
      <c r="E911" s="39"/>
      <c r="F911" s="218"/>
      <c r="G911" s="39"/>
      <c r="H911" s="218"/>
      <c r="I911" s="108">
        <f>ROUND(D911-E911+F911-G911,2)</f>
        <v>0</v>
      </c>
      <c r="J911" s="6"/>
      <c r="K911" s="6"/>
      <c r="L911" s="6"/>
    </row>
    <row r="912" spans="2:12" ht="18.75" customHeight="1">
      <c r="B912" s="16" t="s">
        <v>556</v>
      </c>
      <c r="C912" s="38">
        <v>98250</v>
      </c>
      <c r="D912" s="39"/>
      <c r="E912" s="39"/>
      <c r="F912" s="39">
        <v>580645</v>
      </c>
      <c r="G912" s="39">
        <v>523439.1</v>
      </c>
      <c r="H912" s="218"/>
      <c r="I912" s="108">
        <f>ROUND(D912-E912+F912-G912,2)</f>
        <v>57205.9</v>
      </c>
      <c r="J912" s="6"/>
      <c r="K912" s="6"/>
      <c r="L912" s="6"/>
    </row>
    <row r="913" spans="2:12" ht="18.75" customHeight="1">
      <c r="B913" s="16" t="s">
        <v>506</v>
      </c>
      <c r="C913" s="45">
        <v>92040</v>
      </c>
      <c r="D913" s="39">
        <v>27328.97</v>
      </c>
      <c r="E913" s="39"/>
      <c r="F913" s="22">
        <v>72313</v>
      </c>
      <c r="G913" s="39">
        <v>96041.1</v>
      </c>
      <c r="H913" s="218"/>
      <c r="I913" s="108">
        <f>ROUND(D913-E913+F913-G913,2)</f>
        <v>3600.87</v>
      </c>
      <c r="J913" s="6"/>
      <c r="K913" s="6"/>
      <c r="L913" s="6"/>
    </row>
    <row r="914" spans="2:12" ht="18.75" customHeight="1">
      <c r="B914" s="16" t="s">
        <v>509</v>
      </c>
      <c r="C914" s="45">
        <v>90880</v>
      </c>
      <c r="D914" s="39">
        <v>63106.09</v>
      </c>
      <c r="E914" s="39"/>
      <c r="F914" s="39">
        <v>500545</v>
      </c>
      <c r="G914" s="39">
        <v>475718.15</v>
      </c>
      <c r="H914" s="39"/>
      <c r="I914" s="108">
        <f>ROUND(D914-E914+F914-G914-H914,2)</f>
        <v>87932.94</v>
      </c>
      <c r="J914" s="6"/>
      <c r="K914" s="6"/>
      <c r="L914" s="6"/>
    </row>
    <row r="915" spans="2:12" ht="18.75" customHeight="1">
      <c r="B915" s="16" t="s">
        <v>510</v>
      </c>
      <c r="C915" s="45">
        <v>90881</v>
      </c>
      <c r="D915" s="39">
        <v>14265.46</v>
      </c>
      <c r="E915" s="39"/>
      <c r="F915" s="39">
        <v>28404</v>
      </c>
      <c r="G915" s="39">
        <v>19755.03</v>
      </c>
      <c r="H915" s="39"/>
      <c r="I915" s="108">
        <f>ROUND(D915-E915+F915-G915-H915,2)</f>
        <v>22914.43</v>
      </c>
      <c r="J915" s="6"/>
      <c r="K915" s="6"/>
      <c r="L915" s="6"/>
    </row>
    <row r="916" spans="2:12" ht="18.75" customHeight="1">
      <c r="B916" s="16" t="s">
        <v>685</v>
      </c>
      <c r="C916" s="45">
        <v>90280</v>
      </c>
      <c r="D916" s="39"/>
      <c r="E916" s="39"/>
      <c r="F916" s="39">
        <v>242008</v>
      </c>
      <c r="G916" s="39">
        <v>138950.26</v>
      </c>
      <c r="H916" s="218"/>
      <c r="I916" s="108">
        <f>ROUND(D916-E916+F916-G916,2)</f>
        <v>103057.74</v>
      </c>
      <c r="J916" s="6"/>
      <c r="K916" s="6"/>
      <c r="L916" s="6"/>
    </row>
    <row r="917" spans="2:12" ht="18.75" customHeight="1">
      <c r="B917" s="16" t="s">
        <v>72</v>
      </c>
      <c r="C917" s="45">
        <v>97950</v>
      </c>
      <c r="D917" s="39"/>
      <c r="E917" s="39"/>
      <c r="F917" s="39"/>
      <c r="G917" s="39"/>
      <c r="H917" s="218"/>
      <c r="I917" s="108">
        <f>ROUND(D917-E917+F917-G917-H917,2)</f>
        <v>0</v>
      </c>
      <c r="J917" s="6"/>
      <c r="K917" s="6"/>
      <c r="L917" s="6"/>
    </row>
    <row r="918" spans="2:12" ht="18.75" customHeight="1">
      <c r="B918" s="16" t="s">
        <v>511</v>
      </c>
      <c r="C918" s="45">
        <v>90800</v>
      </c>
      <c r="D918" s="39"/>
      <c r="E918" s="39"/>
      <c r="F918" s="39">
        <v>374688</v>
      </c>
      <c r="G918" s="39">
        <v>374688</v>
      </c>
      <c r="H918" s="39"/>
      <c r="I918" s="108">
        <f>ROUND(D918-E918+F918-G918-H918,2)</f>
        <v>0</v>
      </c>
      <c r="J918" s="6"/>
      <c r="K918" s="6"/>
      <c r="L918" s="6"/>
    </row>
    <row r="919" spans="2:12" ht="18.75" customHeight="1">
      <c r="B919" s="16" t="s">
        <v>512</v>
      </c>
      <c r="C919" s="45">
        <v>90803</v>
      </c>
      <c r="D919" s="39"/>
      <c r="E919" s="39"/>
      <c r="F919" s="383">
        <v>576876</v>
      </c>
      <c r="G919" s="39">
        <v>576876</v>
      </c>
      <c r="H919" s="218"/>
      <c r="I919" s="108">
        <f>ROUND(D919-E919+F919-G919,2)</f>
        <v>0</v>
      </c>
      <c r="J919" s="6"/>
      <c r="K919" s="6"/>
      <c r="L919" s="6"/>
    </row>
    <row r="920" spans="2:12" ht="18.75" customHeight="1">
      <c r="B920" s="16" t="s">
        <v>394</v>
      </c>
      <c r="C920" s="45">
        <v>90830</v>
      </c>
      <c r="D920" s="39"/>
      <c r="E920" s="39"/>
      <c r="F920" s="39">
        <v>1659690</v>
      </c>
      <c r="G920" s="39">
        <v>1659690</v>
      </c>
      <c r="H920" s="22"/>
      <c r="I920" s="108">
        <f>ROUND(D920-E920+F920-G920-H920,2)</f>
        <v>0</v>
      </c>
      <c r="J920" s="6"/>
      <c r="K920" s="6"/>
      <c r="L920" s="6"/>
    </row>
    <row r="921" spans="2:12" ht="18.75" customHeight="1">
      <c r="B921" s="16" t="s">
        <v>513</v>
      </c>
      <c r="C921" s="45">
        <v>91280</v>
      </c>
      <c r="D921" s="39"/>
      <c r="E921" s="39"/>
      <c r="F921" s="22">
        <v>2079589</v>
      </c>
      <c r="G921" s="39">
        <v>2079589</v>
      </c>
      <c r="H921" s="218"/>
      <c r="I921" s="108">
        <f>ROUND(D921-E921+F921-G921-H921,2)</f>
        <v>0</v>
      </c>
      <c r="J921" s="6"/>
      <c r="K921" s="6"/>
      <c r="L921" s="6"/>
    </row>
    <row r="922" spans="2:12" ht="18.75" customHeight="1">
      <c r="B922" s="16" t="s">
        <v>407</v>
      </c>
      <c r="C922" s="45">
        <v>97580</v>
      </c>
      <c r="D922" s="39">
        <v>12671.57</v>
      </c>
      <c r="E922" s="39"/>
      <c r="F922" s="39">
        <v>122287</v>
      </c>
      <c r="G922" s="39">
        <v>117768.32</v>
      </c>
      <c r="H922" s="218"/>
      <c r="I922" s="108">
        <f>ROUND(D922-E922+F922-G922,2)</f>
        <v>17190.25</v>
      </c>
      <c r="J922" s="6"/>
      <c r="K922" s="6"/>
      <c r="L922" s="6"/>
    </row>
    <row r="923" spans="2:12" ht="18.75" customHeight="1">
      <c r="B923" s="16" t="s">
        <v>149</v>
      </c>
      <c r="C923" s="45">
        <v>96440</v>
      </c>
      <c r="D923" s="39"/>
      <c r="E923" s="39"/>
      <c r="F923" s="39">
        <v>216558.28</v>
      </c>
      <c r="G923" s="39">
        <v>216558.28</v>
      </c>
      <c r="H923" s="218"/>
      <c r="I923" s="108">
        <f>ROUND(D923-E923+F923-G923,2)</f>
        <v>0</v>
      </c>
      <c r="J923" s="6"/>
      <c r="K923" s="6"/>
      <c r="L923" s="6"/>
    </row>
    <row r="924" spans="2:12" ht="18.75" customHeight="1">
      <c r="B924" s="16" t="s">
        <v>150</v>
      </c>
      <c r="C924" s="45">
        <v>96441</v>
      </c>
      <c r="D924" s="39"/>
      <c r="E924" s="39"/>
      <c r="F924" s="39"/>
      <c r="G924" s="39"/>
      <c r="H924" s="218"/>
      <c r="I924" s="108">
        <f>+D924-E924+F924-G924</f>
        <v>0</v>
      </c>
      <c r="J924" s="6"/>
      <c r="K924" s="6"/>
      <c r="L924" s="6"/>
    </row>
    <row r="925" ht="12.75"/>
    <row r="926" spans="2:13" ht="12.75">
      <c r="B926" s="49" t="s">
        <v>599</v>
      </c>
      <c r="C926" s="9"/>
      <c r="D926" s="9"/>
      <c r="E926" s="9"/>
      <c r="F926" s="9"/>
      <c r="G926" s="9"/>
      <c r="H926" s="9"/>
      <c r="I926" s="9"/>
      <c r="K926" s="6"/>
      <c r="L926" s="6"/>
      <c r="M926" s="6"/>
    </row>
    <row r="927" spans="2:13" ht="12.75">
      <c r="B927" s="49" t="s">
        <v>695</v>
      </c>
      <c r="C927" s="9"/>
      <c r="D927" s="9"/>
      <c r="E927" s="9"/>
      <c r="F927" s="9"/>
      <c r="G927" s="9"/>
      <c r="H927" s="9"/>
      <c r="I927" s="9"/>
      <c r="K927" s="6"/>
      <c r="L927" s="6"/>
      <c r="M927" s="6"/>
    </row>
    <row r="928" spans="2:13" ht="12.75">
      <c r="B928" s="1" t="s">
        <v>516</v>
      </c>
      <c r="C928" s="9"/>
      <c r="D928" s="9"/>
      <c r="E928" s="9"/>
      <c r="F928" s="48"/>
      <c r="G928" s="46"/>
      <c r="H928" s="9"/>
      <c r="I928" s="9"/>
      <c r="K928" s="6"/>
      <c r="L928" s="6"/>
      <c r="M928" s="6"/>
    </row>
    <row r="929" spans="2:13" ht="12.75">
      <c r="B929" s="49" t="s">
        <v>613</v>
      </c>
      <c r="C929" s="9"/>
      <c r="D929" s="9"/>
      <c r="E929" s="9"/>
      <c r="F929" s="9"/>
      <c r="G929" s="9"/>
      <c r="H929" s="9"/>
      <c r="I929" s="9"/>
      <c r="K929" s="6"/>
      <c r="L929" s="6"/>
      <c r="M929" s="6"/>
    </row>
    <row r="930" spans="2:13" ht="12.75">
      <c r="B930" s="49" t="s">
        <v>517</v>
      </c>
      <c r="C930" s="9"/>
      <c r="D930" s="9"/>
      <c r="E930" s="9"/>
      <c r="F930" s="9"/>
      <c r="G930" s="9"/>
      <c r="H930" s="9"/>
      <c r="I930" s="9"/>
      <c r="K930" s="6"/>
      <c r="L930" s="6"/>
      <c r="M930" s="6"/>
    </row>
    <row r="931" spans="2:13" ht="12.75">
      <c r="B931" s="49"/>
      <c r="C931" s="9"/>
      <c r="D931" s="9"/>
      <c r="E931" s="9"/>
      <c r="F931" s="9"/>
      <c r="G931" s="9"/>
      <c r="H931" s="9"/>
      <c r="I931" s="9"/>
      <c r="K931" s="6"/>
      <c r="L931" s="6"/>
      <c r="M931" s="6"/>
    </row>
    <row r="932" spans="2:13" ht="12.75">
      <c r="B932" s="49" t="s">
        <v>21</v>
      </c>
      <c r="K932" s="6"/>
      <c r="L932" s="6"/>
      <c r="M932" s="6"/>
    </row>
    <row r="933" spans="2:13" ht="12.75">
      <c r="B933" s="49"/>
      <c r="K933" s="6"/>
      <c r="L933" s="6"/>
      <c r="M933" s="6"/>
    </row>
    <row r="934" spans="2:13" ht="12.75">
      <c r="B934" s="49"/>
      <c r="K934" s="6"/>
      <c r="L934" s="6"/>
      <c r="M934" s="6"/>
    </row>
    <row r="935" spans="1:14" ht="12.75">
      <c r="A935" s="9" t="s">
        <v>114</v>
      </c>
      <c r="B935" s="306" t="str">
        <f>$B$1</f>
        <v>DISTRICT SCHOOL BOARD OF OKEECHOBEE COUNTY</v>
      </c>
      <c r="C935" s="322"/>
      <c r="D935" s="357"/>
      <c r="E935" s="204"/>
      <c r="F935" s="204"/>
      <c r="G935" s="2"/>
      <c r="L935" s="6"/>
      <c r="M935" s="6"/>
      <c r="N935" s="6"/>
    </row>
    <row r="936" spans="2:14" ht="12.75">
      <c r="B936" s="358" t="s">
        <v>119</v>
      </c>
      <c r="C936" s="322"/>
      <c r="D936" s="10"/>
      <c r="E936" s="204"/>
      <c r="F936" s="204"/>
      <c r="G936" s="204" t="s">
        <v>143</v>
      </c>
      <c r="H936" s="204"/>
      <c r="L936" s="6"/>
      <c r="M936" s="6"/>
      <c r="N936" s="6"/>
    </row>
    <row r="937" spans="2:14" ht="15" customHeight="1">
      <c r="B937" s="327" t="str">
        <f>B4</f>
        <v>For the Fiscal Year Ended June 30, 2019</v>
      </c>
      <c r="C937" s="322"/>
      <c r="D937" s="10"/>
      <c r="E937" s="204"/>
      <c r="F937" s="204"/>
      <c r="G937" s="204" t="s">
        <v>593</v>
      </c>
      <c r="H937" s="204"/>
      <c r="L937" s="6"/>
      <c r="M937" s="6"/>
      <c r="N937" s="6"/>
    </row>
    <row r="938" spans="2:14" ht="25.5">
      <c r="B938" s="262"/>
      <c r="C938" s="395" t="s">
        <v>558</v>
      </c>
      <c r="D938" s="7" t="s">
        <v>267</v>
      </c>
      <c r="E938" s="7" t="s">
        <v>538</v>
      </c>
      <c r="F938" s="7" t="s">
        <v>654</v>
      </c>
      <c r="G938" s="351"/>
      <c r="H938" s="321"/>
      <c r="L938" s="6"/>
      <c r="M938" s="6"/>
      <c r="N938" s="6"/>
    </row>
    <row r="939" spans="2:14" ht="12.75">
      <c r="B939" s="18"/>
      <c r="C939" s="396"/>
      <c r="D939" s="38">
        <v>100</v>
      </c>
      <c r="E939" s="38">
        <v>410</v>
      </c>
      <c r="F939" s="38">
        <v>420</v>
      </c>
      <c r="G939" s="352" t="s">
        <v>116</v>
      </c>
      <c r="H939" s="359"/>
      <c r="L939" s="6"/>
      <c r="M939" s="6"/>
      <c r="N939" s="6"/>
    </row>
    <row r="940" spans="2:14" ht="12.75">
      <c r="B940" s="15" t="s">
        <v>627</v>
      </c>
      <c r="C940" s="44"/>
      <c r="D940" s="360"/>
      <c r="E940" s="72"/>
      <c r="F940" s="72"/>
      <c r="G940" s="361"/>
      <c r="H940" s="333"/>
      <c r="L940" s="6"/>
      <c r="M940" s="6"/>
      <c r="N940" s="6"/>
    </row>
    <row r="941" spans="2:14" ht="20.25" customHeight="1">
      <c r="B941" s="18" t="s">
        <v>628</v>
      </c>
      <c r="C941" s="311">
        <v>380</v>
      </c>
      <c r="D941" s="195">
        <v>346241.43</v>
      </c>
      <c r="E941" s="195">
        <v>21994.2</v>
      </c>
      <c r="F941" s="195"/>
      <c r="G941" s="353">
        <f>ROUND(SUM(D941:F941),2)</f>
        <v>368235.63</v>
      </c>
      <c r="H941" s="334"/>
      <c r="L941" s="6"/>
      <c r="M941" s="6"/>
      <c r="N941" s="6"/>
    </row>
    <row r="942" spans="2:14" ht="20.25" customHeight="1">
      <c r="B942" s="16" t="s">
        <v>653</v>
      </c>
      <c r="C942" s="263">
        <v>380</v>
      </c>
      <c r="D942" s="195">
        <v>337406.78</v>
      </c>
      <c r="E942" s="364"/>
      <c r="F942" s="195"/>
      <c r="G942" s="353">
        <f aca="true" t="shared" si="66" ref="G942:G956">ROUND(SUM(D942:F942),2)</f>
        <v>337406.78</v>
      </c>
      <c r="H942" s="334"/>
      <c r="I942" s="330">
        <v>7900</v>
      </c>
      <c r="J942" s="329" t="s">
        <v>260</v>
      </c>
      <c r="L942" s="6"/>
      <c r="M942" s="6"/>
      <c r="N942" s="6"/>
    </row>
    <row r="943" spans="2:8" ht="20.25" customHeight="1">
      <c r="B943" s="312" t="s">
        <v>629</v>
      </c>
      <c r="C943" s="313">
        <v>411</v>
      </c>
      <c r="D943" s="195"/>
      <c r="E943" s="195"/>
      <c r="F943" s="195"/>
      <c r="G943" s="353">
        <f t="shared" si="66"/>
        <v>0</v>
      </c>
      <c r="H943" s="334"/>
    </row>
    <row r="944" spans="2:10" ht="20.25" customHeight="1">
      <c r="B944" s="264" t="s">
        <v>639</v>
      </c>
      <c r="C944" s="45">
        <v>411</v>
      </c>
      <c r="D944" s="195"/>
      <c r="E944" s="365"/>
      <c r="F944" s="291"/>
      <c r="G944" s="353">
        <f t="shared" si="66"/>
        <v>0</v>
      </c>
      <c r="H944" s="334"/>
      <c r="I944" s="330">
        <v>7900</v>
      </c>
      <c r="J944" s="329" t="s">
        <v>260</v>
      </c>
    </row>
    <row r="945" spans="2:8" ht="20.25" customHeight="1">
      <c r="B945" s="18" t="s">
        <v>630</v>
      </c>
      <c r="C945" s="314">
        <v>421</v>
      </c>
      <c r="D945" s="195">
        <v>7549.98</v>
      </c>
      <c r="E945" s="195"/>
      <c r="F945" s="195"/>
      <c r="G945" s="353">
        <f t="shared" si="66"/>
        <v>7549.98</v>
      </c>
      <c r="H945" s="334"/>
    </row>
    <row r="946" spans="2:10" ht="20.25" customHeight="1">
      <c r="B946" s="16" t="s">
        <v>640</v>
      </c>
      <c r="C946" s="45">
        <v>421</v>
      </c>
      <c r="D946" s="195">
        <v>7549.98</v>
      </c>
      <c r="E946" s="364"/>
      <c r="F946" s="195"/>
      <c r="G946" s="353">
        <f t="shared" si="66"/>
        <v>7549.98</v>
      </c>
      <c r="H946" s="334"/>
      <c r="I946" s="330">
        <v>7900</v>
      </c>
      <c r="J946" s="329" t="s">
        <v>260</v>
      </c>
    </row>
    <row r="947" spans="2:8" ht="20.25" customHeight="1">
      <c r="B947" s="18" t="s">
        <v>631</v>
      </c>
      <c r="C947" s="314">
        <v>430</v>
      </c>
      <c r="D947" s="195">
        <v>1054898.53</v>
      </c>
      <c r="E947" s="195"/>
      <c r="F947" s="195"/>
      <c r="G947" s="353">
        <f t="shared" si="66"/>
        <v>1054898.53</v>
      </c>
      <c r="H947" s="334"/>
    </row>
    <row r="948" spans="2:10" ht="20.25" customHeight="1">
      <c r="B948" s="16" t="s">
        <v>641</v>
      </c>
      <c r="C948" s="45">
        <v>430</v>
      </c>
      <c r="D948" s="195">
        <v>1037992.85</v>
      </c>
      <c r="E948" s="364"/>
      <c r="F948" s="195"/>
      <c r="G948" s="353">
        <f t="shared" si="66"/>
        <v>1037992.85</v>
      </c>
      <c r="H948" s="334"/>
      <c r="I948" s="330">
        <v>7900</v>
      </c>
      <c r="J948" s="329" t="s">
        <v>260</v>
      </c>
    </row>
    <row r="949" spans="2:8" ht="20.25" customHeight="1">
      <c r="B949" s="18" t="s">
        <v>632</v>
      </c>
      <c r="C949" s="314">
        <v>440</v>
      </c>
      <c r="D949" s="195"/>
      <c r="E949" s="195"/>
      <c r="F949" s="195"/>
      <c r="G949" s="353">
        <f t="shared" si="66"/>
        <v>0</v>
      </c>
      <c r="H949" s="334"/>
    </row>
    <row r="950" spans="2:10" ht="20.25" customHeight="1">
      <c r="B950" s="16" t="s">
        <v>642</v>
      </c>
      <c r="C950" s="45">
        <v>440</v>
      </c>
      <c r="D950" s="195"/>
      <c r="E950" s="364"/>
      <c r="F950" s="195"/>
      <c r="G950" s="353">
        <f t="shared" si="66"/>
        <v>0</v>
      </c>
      <c r="H950" s="334"/>
      <c r="I950" s="330">
        <v>7900</v>
      </c>
      <c r="J950" s="329" t="s">
        <v>260</v>
      </c>
    </row>
    <row r="951" spans="2:8" ht="20.25" customHeight="1">
      <c r="B951" s="18" t="s">
        <v>633</v>
      </c>
      <c r="C951" s="314">
        <v>450</v>
      </c>
      <c r="D951" s="195">
        <v>41257.45</v>
      </c>
      <c r="E951" s="195">
        <v>740.92</v>
      </c>
      <c r="F951" s="195"/>
      <c r="G951" s="353">
        <f t="shared" si="66"/>
        <v>41998.37</v>
      </c>
      <c r="H951" s="334"/>
    </row>
    <row r="952" spans="2:10" ht="20.25" customHeight="1">
      <c r="B952" s="16" t="s">
        <v>643</v>
      </c>
      <c r="C952" s="45">
        <v>450</v>
      </c>
      <c r="D952" s="195">
        <v>10428.58</v>
      </c>
      <c r="E952" s="364"/>
      <c r="F952" s="195"/>
      <c r="G952" s="353">
        <f t="shared" si="66"/>
        <v>10428.58</v>
      </c>
      <c r="H952" s="334"/>
      <c r="I952" s="330">
        <v>7900</v>
      </c>
      <c r="J952" s="329" t="s">
        <v>260</v>
      </c>
    </row>
    <row r="953" spans="2:10" ht="20.25" customHeight="1">
      <c r="B953" s="18" t="s">
        <v>660</v>
      </c>
      <c r="C953" s="314">
        <v>460</v>
      </c>
      <c r="D953" s="195">
        <v>425906.41</v>
      </c>
      <c r="E953" s="195"/>
      <c r="F953" s="195"/>
      <c r="G953" s="353">
        <f t="shared" si="66"/>
        <v>425906.41</v>
      </c>
      <c r="H953" s="334"/>
      <c r="I953" s="330"/>
      <c r="J953" s="329"/>
    </row>
    <row r="954" spans="2:10" ht="20.25" customHeight="1">
      <c r="B954" s="16" t="s">
        <v>661</v>
      </c>
      <c r="C954" s="45">
        <v>460</v>
      </c>
      <c r="D954" s="195">
        <v>8189.66</v>
      </c>
      <c r="E954" s="364"/>
      <c r="F954" s="195"/>
      <c r="G954" s="353">
        <f t="shared" si="66"/>
        <v>8189.66</v>
      </c>
      <c r="H954" s="334"/>
      <c r="I954" s="330">
        <v>7900</v>
      </c>
      <c r="J954" s="329" t="s">
        <v>260</v>
      </c>
    </row>
    <row r="955" spans="2:8" ht="20.25" customHeight="1">
      <c r="B955" s="18" t="s">
        <v>634</v>
      </c>
      <c r="C955" s="314">
        <v>490</v>
      </c>
      <c r="D955" s="195"/>
      <c r="E955" s="195"/>
      <c r="F955" s="195"/>
      <c r="G955" s="353">
        <f t="shared" si="66"/>
        <v>0</v>
      </c>
      <c r="H955" s="334"/>
    </row>
    <row r="956" spans="2:10" ht="20.25" customHeight="1">
      <c r="B956" s="16" t="s">
        <v>644</v>
      </c>
      <c r="C956" s="45">
        <v>490</v>
      </c>
      <c r="D956" s="195"/>
      <c r="E956" s="364"/>
      <c r="F956" s="195"/>
      <c r="G956" s="353">
        <f t="shared" si="66"/>
        <v>0</v>
      </c>
      <c r="H956" s="334"/>
      <c r="I956" s="330">
        <v>7900</v>
      </c>
      <c r="J956" s="329" t="s">
        <v>260</v>
      </c>
    </row>
    <row r="957" spans="2:10" ht="20.25" customHeight="1">
      <c r="B957" s="315" t="s">
        <v>645</v>
      </c>
      <c r="C957" s="45"/>
      <c r="D957" s="108">
        <f>D942+D944+D946+D948+D950+D952+D956+D954</f>
        <v>1401567.8499999999</v>
      </c>
      <c r="E957" s="108">
        <f>E942+E944+E946+E948+E950+E952+E956+E954</f>
        <v>0</v>
      </c>
      <c r="F957" s="108">
        <f>F942+F944+F946+F948+F950+F952+F956+F954</f>
        <v>0</v>
      </c>
      <c r="G957" s="353">
        <f>ROUND(SUM(D957:F957),2)</f>
        <v>1401567.85</v>
      </c>
      <c r="H957" s="334"/>
      <c r="I957" s="330">
        <v>7999</v>
      </c>
      <c r="J957" s="329" t="s">
        <v>260</v>
      </c>
    </row>
    <row r="958" spans="2:10" ht="20.25" customHeight="1">
      <c r="B958" s="79" t="s">
        <v>635</v>
      </c>
      <c r="C958" s="316"/>
      <c r="D958" s="107">
        <f>D941+D943+D945+D947+D949+D951+D955+D953</f>
        <v>1875853.7999999998</v>
      </c>
      <c r="E958" s="107">
        <f>E941+E943+E945+E947+E949+E951+E955+E953</f>
        <v>22735.12</v>
      </c>
      <c r="F958" s="107">
        <f>F941+F943+F945+F947+F949+F951+F955+F953</f>
        <v>0</v>
      </c>
      <c r="G958" s="353">
        <f>ROUND(SUM(D958:F958),2)</f>
        <v>1898588.92</v>
      </c>
      <c r="H958" s="334"/>
      <c r="I958" s="330">
        <v>7000</v>
      </c>
      <c r="J958" s="329" t="s">
        <v>260</v>
      </c>
    </row>
    <row r="959" spans="2:8" ht="18" customHeight="1">
      <c r="B959" s="266" t="s">
        <v>398</v>
      </c>
      <c r="C959" s="267"/>
      <c r="D959" s="78"/>
      <c r="E959" s="78"/>
      <c r="F959" s="78"/>
      <c r="G959" s="354"/>
      <c r="H959" s="333"/>
    </row>
    <row r="960" spans="2:8" ht="17.25" customHeight="1">
      <c r="B960" s="268" t="s">
        <v>636</v>
      </c>
      <c r="C960" s="269"/>
      <c r="D960" s="70"/>
      <c r="E960" s="70"/>
      <c r="F960" s="70"/>
      <c r="G960" s="355"/>
      <c r="H960" s="333"/>
    </row>
    <row r="961" spans="2:8" ht="19.5" customHeight="1">
      <c r="B961" s="16" t="s">
        <v>327</v>
      </c>
      <c r="C961" s="270">
        <v>412</v>
      </c>
      <c r="D961" s="291"/>
      <c r="E961" s="317"/>
      <c r="F961" s="291"/>
      <c r="G961" s="353">
        <f aca="true" t="shared" si="67" ref="G961:G966">ROUND(SUM(D961:F961),2)</f>
        <v>0</v>
      </c>
      <c r="H961" s="334"/>
    </row>
    <row r="962" spans="2:8" ht="20.25" customHeight="1">
      <c r="B962" s="16" t="s">
        <v>390</v>
      </c>
      <c r="C962" s="270">
        <v>422</v>
      </c>
      <c r="D962" s="291"/>
      <c r="E962" s="317"/>
      <c r="F962" s="291"/>
      <c r="G962" s="353">
        <f t="shared" si="67"/>
        <v>0</v>
      </c>
      <c r="H962" s="334"/>
    </row>
    <row r="963" spans="2:10" ht="20.25" customHeight="1">
      <c r="B963" s="16" t="s">
        <v>154</v>
      </c>
      <c r="C963" s="270">
        <v>450</v>
      </c>
      <c r="D963" s="291">
        <v>29639.13</v>
      </c>
      <c r="E963" s="317"/>
      <c r="F963" s="291"/>
      <c r="G963" s="353">
        <f t="shared" si="67"/>
        <v>29639.13</v>
      </c>
      <c r="H963" s="334"/>
      <c r="I963" s="330">
        <v>7800</v>
      </c>
      <c r="J963" s="329" t="s">
        <v>260</v>
      </c>
    </row>
    <row r="964" spans="2:10" ht="20.25" customHeight="1">
      <c r="B964" s="201" t="s">
        <v>637</v>
      </c>
      <c r="C964" s="271">
        <v>460</v>
      </c>
      <c r="D964" s="128">
        <v>417386.7</v>
      </c>
      <c r="E964" s="318"/>
      <c r="F964" s="128"/>
      <c r="G964" s="353">
        <f t="shared" si="67"/>
        <v>417386.7</v>
      </c>
      <c r="H964" s="334"/>
      <c r="I964" s="330">
        <v>7800</v>
      </c>
      <c r="J964" s="329" t="s">
        <v>260</v>
      </c>
    </row>
    <row r="965" spans="2:8" ht="20.25" customHeight="1">
      <c r="B965" s="16" t="s">
        <v>389</v>
      </c>
      <c r="C965" s="45">
        <v>540</v>
      </c>
      <c r="D965" s="195">
        <v>8169.44</v>
      </c>
      <c r="E965" s="319"/>
      <c r="F965" s="195"/>
      <c r="G965" s="353">
        <f t="shared" si="67"/>
        <v>8169.44</v>
      </c>
      <c r="H965" s="334"/>
    </row>
    <row r="966" spans="2:8" ht="20.25" customHeight="1">
      <c r="B966" s="79" t="s">
        <v>153</v>
      </c>
      <c r="C966" s="265" t="s">
        <v>638</v>
      </c>
      <c r="D966" s="102">
        <f>ROUND(SUM(D961:D965),2)</f>
        <v>455195.27</v>
      </c>
      <c r="E966" s="320"/>
      <c r="F966" s="107">
        <f>ROUND(SUM(F961:F965),2)</f>
        <v>0</v>
      </c>
      <c r="G966" s="353">
        <f t="shared" si="67"/>
        <v>455195.27</v>
      </c>
      <c r="H966" s="334"/>
    </row>
    <row r="967" spans="2:8" ht="18.75" customHeight="1">
      <c r="B967" s="48"/>
      <c r="C967" s="46"/>
      <c r="D967" s="47"/>
      <c r="E967" s="272"/>
      <c r="F967" s="272"/>
      <c r="G967" s="47"/>
      <c r="H967" s="321"/>
    </row>
    <row r="968" spans="2:8" ht="25.5">
      <c r="B968" s="262"/>
      <c r="C968" s="395" t="s">
        <v>558</v>
      </c>
      <c r="D968" s="273" t="s">
        <v>267</v>
      </c>
      <c r="E968" s="7" t="s">
        <v>662</v>
      </c>
      <c r="F968" s="7" t="s">
        <v>303</v>
      </c>
      <c r="G968" s="351"/>
      <c r="H968" s="335"/>
    </row>
    <row r="969" spans="2:8" ht="18.75" customHeight="1">
      <c r="B969" s="274"/>
      <c r="C969" s="396"/>
      <c r="D969" s="275">
        <v>100</v>
      </c>
      <c r="E969" s="38">
        <v>420</v>
      </c>
      <c r="F969" s="38" t="s">
        <v>304</v>
      </c>
      <c r="G969" s="352" t="s">
        <v>116</v>
      </c>
      <c r="H969" s="336"/>
    </row>
    <row r="970" spans="2:8" ht="18.75" customHeight="1">
      <c r="B970" s="15" t="s">
        <v>155</v>
      </c>
      <c r="C970" s="276"/>
      <c r="D970" s="69"/>
      <c r="E970" s="69"/>
      <c r="F970" s="69"/>
      <c r="G970" s="354"/>
      <c r="H970" s="333"/>
    </row>
    <row r="971" spans="2:8" ht="16.5" customHeight="1">
      <c r="B971" s="15" t="s">
        <v>156</v>
      </c>
      <c r="C971" s="276"/>
      <c r="D971" s="69"/>
      <c r="E971" s="69"/>
      <c r="F971" s="69"/>
      <c r="G971" s="356"/>
      <c r="H971" s="334"/>
    </row>
    <row r="972" spans="2:8" ht="12.75">
      <c r="B972" s="16" t="s">
        <v>157</v>
      </c>
      <c r="C972" s="45">
        <v>651</v>
      </c>
      <c r="D972" s="195"/>
      <c r="E972" s="195"/>
      <c r="F972" s="195">
        <v>528873</v>
      </c>
      <c r="G972" s="353">
        <f>D972+E972+F972</f>
        <v>528873</v>
      </c>
      <c r="H972" s="334"/>
    </row>
    <row r="973" spans="2:8" ht="12.75">
      <c r="B973" s="10"/>
      <c r="C973" s="322"/>
      <c r="D973" s="272"/>
      <c r="E973" s="272"/>
      <c r="F973" s="272"/>
      <c r="G973" s="272"/>
      <c r="H973" s="321"/>
    </row>
    <row r="974" spans="2:8" ht="12.75">
      <c r="B974" s="48" t="s">
        <v>6</v>
      </c>
      <c r="C974" s="322"/>
      <c r="D974" s="272"/>
      <c r="E974" s="272"/>
      <c r="F974" s="272"/>
      <c r="G974" s="272"/>
      <c r="H974" s="321"/>
    </row>
    <row r="975" spans="2:8" ht="12.75">
      <c r="B975" s="48"/>
      <c r="C975" s="322"/>
      <c r="D975" s="272"/>
      <c r="E975" s="272"/>
      <c r="F975" s="272"/>
      <c r="G975" s="272"/>
      <c r="H975" s="321"/>
    </row>
    <row r="976" spans="2:8" ht="12.75">
      <c r="B976" s="48"/>
      <c r="C976" s="322"/>
      <c r="D976" s="272"/>
      <c r="E976" s="272"/>
      <c r="F976" s="272"/>
      <c r="G976" s="272"/>
      <c r="H976" s="321"/>
    </row>
    <row r="977" spans="1:8" ht="12.75">
      <c r="A977" s="1" t="s">
        <v>117</v>
      </c>
      <c r="B977" s="90" t="str">
        <f>$B$1</f>
        <v>DISTRICT SCHOOL BOARD OF OKEECHOBEE COUNTY</v>
      </c>
      <c r="C977" s="40"/>
      <c r="D977" s="41"/>
      <c r="E977" s="42"/>
      <c r="F977" s="42"/>
      <c r="H977" s="321"/>
    </row>
    <row r="978" spans="2:8" ht="12.75">
      <c r="B978" s="43" t="s">
        <v>119</v>
      </c>
      <c r="C978" s="40"/>
      <c r="D978" s="9"/>
      <c r="E978" s="42"/>
      <c r="F978" s="42"/>
      <c r="G978" s="42" t="s">
        <v>143</v>
      </c>
      <c r="H978" s="321"/>
    </row>
    <row r="979" spans="2:8" ht="12.75">
      <c r="B979" s="385" t="str">
        <f>B4</f>
        <v>For the Fiscal Year Ended June 30, 2019</v>
      </c>
      <c r="C979" s="337"/>
      <c r="D979" s="9"/>
      <c r="E979" s="42"/>
      <c r="F979" s="42"/>
      <c r="G979" s="42" t="s">
        <v>594</v>
      </c>
      <c r="H979" s="321"/>
    </row>
    <row r="980" spans="2:8" ht="25.5" customHeight="1">
      <c r="B980" s="397" t="s">
        <v>663</v>
      </c>
      <c r="C980" s="391" t="s">
        <v>558</v>
      </c>
      <c r="D980" s="386" t="s">
        <v>664</v>
      </c>
      <c r="E980" s="386" t="s">
        <v>665</v>
      </c>
      <c r="F980" s="386" t="s">
        <v>666</v>
      </c>
      <c r="G980" s="388" t="s">
        <v>116</v>
      </c>
      <c r="H980" s="321"/>
    </row>
    <row r="981" spans="2:8" ht="12.75">
      <c r="B981" s="398"/>
      <c r="C981" s="392"/>
      <c r="D981" s="387"/>
      <c r="E981" s="387"/>
      <c r="F981" s="387"/>
      <c r="G981" s="389"/>
      <c r="H981" s="321"/>
    </row>
    <row r="982" spans="2:8" ht="30" customHeight="1">
      <c r="B982" s="338" t="s">
        <v>678</v>
      </c>
      <c r="C982" s="263">
        <v>319</v>
      </c>
      <c r="D982" s="348">
        <v>19363</v>
      </c>
      <c r="E982" s="348"/>
      <c r="F982" s="366"/>
      <c r="G982" s="101">
        <f>ROUND(SUM(D982:F982),2)</f>
        <v>19363</v>
      </c>
      <c r="H982" s="321"/>
    </row>
    <row r="983" spans="2:8" ht="19.5" customHeight="1">
      <c r="B983" s="16" t="s">
        <v>667</v>
      </c>
      <c r="C983" s="263">
        <v>359</v>
      </c>
      <c r="D983" s="348">
        <v>122602.35</v>
      </c>
      <c r="E983" s="348"/>
      <c r="F983" s="366"/>
      <c r="G983" s="101">
        <f aca="true" t="shared" si="68" ref="G983:G992">ROUND(SUM(D983:F983),2)</f>
        <v>122602.35</v>
      </c>
      <c r="H983" s="321"/>
    </row>
    <row r="984" spans="2:8" ht="19.5" customHeight="1">
      <c r="B984" s="339" t="s">
        <v>668</v>
      </c>
      <c r="C984" s="271">
        <v>369</v>
      </c>
      <c r="D984" s="349">
        <v>522007.97</v>
      </c>
      <c r="E984" s="349">
        <v>2875</v>
      </c>
      <c r="F984" s="367"/>
      <c r="G984" s="101">
        <f t="shared" si="68"/>
        <v>524882.97</v>
      </c>
      <c r="H984" s="321"/>
    </row>
    <row r="985" spans="2:8" ht="19.5" customHeight="1">
      <c r="B985" s="340" t="s">
        <v>669</v>
      </c>
      <c r="C985" s="45">
        <v>379</v>
      </c>
      <c r="D985" s="348">
        <v>0</v>
      </c>
      <c r="E985" s="348"/>
      <c r="F985" s="366"/>
      <c r="G985" s="101">
        <f>ROUND(SUM(D985:F985),2)</f>
        <v>0</v>
      </c>
      <c r="H985" s="321"/>
    </row>
    <row r="986" spans="2:8" ht="19.5" customHeight="1">
      <c r="B986" s="340" t="s">
        <v>670</v>
      </c>
      <c r="C986" s="45">
        <v>399</v>
      </c>
      <c r="D986" s="348"/>
      <c r="E986" s="348"/>
      <c r="F986" s="366"/>
      <c r="G986" s="101">
        <f>ROUND(SUM(D986:F986),2)</f>
        <v>0</v>
      </c>
      <c r="H986" s="321"/>
    </row>
    <row r="987" spans="2:10" ht="19.5" customHeight="1">
      <c r="B987" s="16" t="s">
        <v>680</v>
      </c>
      <c r="C987" s="350" t="s">
        <v>681</v>
      </c>
      <c r="D987" s="348"/>
      <c r="E987" s="348">
        <v>9625.71</v>
      </c>
      <c r="F987" s="366"/>
      <c r="G987" s="101">
        <f t="shared" si="68"/>
        <v>9625.71</v>
      </c>
      <c r="H987" s="321"/>
      <c r="I987" s="330">
        <v>519</v>
      </c>
      <c r="J987" s="329" t="s">
        <v>260</v>
      </c>
    </row>
    <row r="988" spans="2:10" ht="19.5" customHeight="1">
      <c r="B988" s="16" t="s">
        <v>686</v>
      </c>
      <c r="C988" s="350" t="s">
        <v>687</v>
      </c>
      <c r="D988" s="348"/>
      <c r="E988" s="348"/>
      <c r="F988" s="379"/>
      <c r="G988" s="101">
        <f t="shared" si="68"/>
        <v>0</v>
      </c>
      <c r="H988" s="321"/>
      <c r="I988" s="330"/>
      <c r="J988" s="329"/>
    </row>
    <row r="989" spans="2:8" ht="19.5" customHeight="1">
      <c r="B989" s="16" t="s">
        <v>671</v>
      </c>
      <c r="C989" s="45">
        <v>644</v>
      </c>
      <c r="D989" s="348">
        <v>330411.07</v>
      </c>
      <c r="E989" s="348">
        <v>18756.2</v>
      </c>
      <c r="F989" s="366"/>
      <c r="G989" s="101">
        <f t="shared" si="68"/>
        <v>349167.27</v>
      </c>
      <c r="H989" s="321"/>
    </row>
    <row r="990" spans="2:8" ht="19.5" customHeight="1">
      <c r="B990" s="16" t="s">
        <v>672</v>
      </c>
      <c r="C990" s="45">
        <v>649</v>
      </c>
      <c r="D990" s="348"/>
      <c r="E990" s="348">
        <v>22368</v>
      </c>
      <c r="F990" s="366"/>
      <c r="G990" s="101">
        <f t="shared" si="68"/>
        <v>22368</v>
      </c>
      <c r="H990" s="321"/>
    </row>
    <row r="991" spans="2:8" ht="19.5" customHeight="1">
      <c r="B991" s="16" t="s">
        <v>673</v>
      </c>
      <c r="C991" s="45">
        <v>692</v>
      </c>
      <c r="D991" s="348">
        <v>635.85</v>
      </c>
      <c r="E991" s="348">
        <v>15984.46</v>
      </c>
      <c r="F991" s="366"/>
      <c r="G991" s="101">
        <f t="shared" si="68"/>
        <v>16620.31</v>
      </c>
      <c r="H991" s="321"/>
    </row>
    <row r="992" spans="2:8" ht="19.5" customHeight="1">
      <c r="B992" s="16" t="s">
        <v>674</v>
      </c>
      <c r="C992" s="45">
        <v>799</v>
      </c>
      <c r="D992" s="348"/>
      <c r="E992" s="348"/>
      <c r="F992" s="366"/>
      <c r="G992" s="101">
        <f t="shared" si="68"/>
        <v>0</v>
      </c>
      <c r="H992" s="321"/>
    </row>
    <row r="993" spans="2:8" ht="19.5" customHeight="1">
      <c r="B993" s="79" t="s">
        <v>153</v>
      </c>
      <c r="C993" s="265"/>
      <c r="D993" s="102">
        <f>ROUND(SUM(D982:D992),2)</f>
        <v>995020.24</v>
      </c>
      <c r="E993" s="102">
        <f>ROUND(SUM(E982:E992),2)</f>
        <v>69609.37</v>
      </c>
      <c r="F993" s="102">
        <f>ROUND(SUM(F982:F992),2)</f>
        <v>0</v>
      </c>
      <c r="G993" s="101">
        <f>ROUND(SUM(D993:F993),2)</f>
        <v>1064629.61</v>
      </c>
      <c r="H993" s="321"/>
    </row>
    <row r="994" spans="2:8" ht="19.5" customHeight="1">
      <c r="B994" s="358"/>
      <c r="C994" s="362"/>
      <c r="D994" s="129"/>
      <c r="E994" s="129"/>
      <c r="F994" s="129"/>
      <c r="G994" s="363"/>
      <c r="H994" s="321"/>
    </row>
    <row r="995" spans="2:8" ht="19.5" customHeight="1">
      <c r="B995" s="358"/>
      <c r="C995" s="362"/>
      <c r="D995" s="129"/>
      <c r="E995" s="129"/>
      <c r="F995" s="129"/>
      <c r="G995" s="363"/>
      <c r="H995" s="321"/>
    </row>
    <row r="996" spans="2:8" ht="12.75">
      <c r="B996" s="341"/>
      <c r="C996" s="6"/>
      <c r="D996" s="6"/>
      <c r="E996" s="6"/>
      <c r="F996" s="6"/>
      <c r="G996" s="6"/>
      <c r="H996" s="321"/>
    </row>
    <row r="997" spans="2:8" ht="25.5" customHeight="1">
      <c r="B997" s="397" t="s">
        <v>675</v>
      </c>
      <c r="C997" s="391" t="s">
        <v>558</v>
      </c>
      <c r="D997" s="386" t="s">
        <v>664</v>
      </c>
      <c r="E997" s="386" t="s">
        <v>665</v>
      </c>
      <c r="F997" s="386" t="s">
        <v>666</v>
      </c>
      <c r="G997" s="388" t="s">
        <v>116</v>
      </c>
      <c r="H997" s="321"/>
    </row>
    <row r="998" spans="2:8" ht="12.75">
      <c r="B998" s="398"/>
      <c r="C998" s="392"/>
      <c r="D998" s="387"/>
      <c r="E998" s="387"/>
      <c r="F998" s="387"/>
      <c r="G998" s="389"/>
      <c r="H998" s="321"/>
    </row>
    <row r="999" spans="2:8" ht="40.5" customHeight="1">
      <c r="B999" s="343" t="s">
        <v>679</v>
      </c>
      <c r="C999" s="270">
        <v>643</v>
      </c>
      <c r="D999" s="21">
        <v>47374.56</v>
      </c>
      <c r="E999" s="21">
        <v>15344.07</v>
      </c>
      <c r="F999" s="21">
        <v>1124</v>
      </c>
      <c r="G999" s="101">
        <f>ROUND(SUM(D999:F999),2)</f>
        <v>63842.63</v>
      </c>
      <c r="H999" s="321"/>
    </row>
    <row r="1000" spans="2:8" ht="19.5" customHeight="1">
      <c r="B1000" s="16" t="s">
        <v>676</v>
      </c>
      <c r="C1000" s="270">
        <v>648</v>
      </c>
      <c r="D1000" s="21"/>
      <c r="E1000" s="21"/>
      <c r="F1000" s="21">
        <v>39798</v>
      </c>
      <c r="G1000" s="101">
        <f>ROUND(SUM(D1000:F1000),2)</f>
        <v>39798</v>
      </c>
      <c r="H1000" s="321"/>
    </row>
    <row r="1001" spans="2:8" ht="19.5" customHeight="1">
      <c r="B1001" s="342" t="s">
        <v>677</v>
      </c>
      <c r="C1001" s="45">
        <v>691</v>
      </c>
      <c r="D1001" s="21"/>
      <c r="E1001" s="21"/>
      <c r="F1001" s="21"/>
      <c r="G1001" s="101">
        <f>ROUND(SUM(D1001:F1001),2)</f>
        <v>0</v>
      </c>
      <c r="H1001" s="321"/>
    </row>
    <row r="1002" spans="2:8" ht="19.5" customHeight="1">
      <c r="B1002" s="79" t="s">
        <v>153</v>
      </c>
      <c r="C1002" s="265"/>
      <c r="D1002" s="102">
        <f>ROUND(SUM(D999:D1001),2)</f>
        <v>47374.56</v>
      </c>
      <c r="E1002" s="102">
        <f>ROUND(SUM(E999:E1001),2)</f>
        <v>15344.07</v>
      </c>
      <c r="F1002" s="102">
        <f>ROUND(SUM(F999:F1001),2)</f>
        <v>40922</v>
      </c>
      <c r="G1002" s="101">
        <f>ROUND(SUM(D1002:F1002),2)</f>
        <v>103640.63</v>
      </c>
      <c r="H1002" s="321"/>
    </row>
    <row r="1003" spans="2:8" ht="12.75">
      <c r="B1003" s="341"/>
      <c r="C1003" s="6"/>
      <c r="D1003" s="6"/>
      <c r="E1003" s="6"/>
      <c r="F1003" s="6"/>
      <c r="G1003" s="6"/>
      <c r="H1003" s="321"/>
    </row>
    <row r="1004" spans="2:8" ht="12.75" customHeight="1">
      <c r="B1004" s="412" t="s">
        <v>682</v>
      </c>
      <c r="C1004" s="412"/>
      <c r="D1004" s="412"/>
      <c r="E1004" s="412"/>
      <c r="F1004" s="412"/>
      <c r="G1004" s="412"/>
      <c r="H1004" s="321"/>
    </row>
    <row r="1005" spans="2:8" ht="21" customHeight="1">
      <c r="B1005" s="412"/>
      <c r="C1005" s="412"/>
      <c r="D1005" s="412"/>
      <c r="E1005" s="412"/>
      <c r="F1005" s="412"/>
      <c r="G1005" s="412"/>
      <c r="H1005" s="321"/>
    </row>
    <row r="1006" spans="2:8" ht="24.75" customHeight="1">
      <c r="B1006" s="48" t="s">
        <v>21</v>
      </c>
      <c r="C1006" s="6"/>
      <c r="D1006" s="6"/>
      <c r="E1006" s="6"/>
      <c r="F1006" s="6"/>
      <c r="G1006" s="6"/>
      <c r="H1006" s="321"/>
    </row>
    <row r="1007" spans="2:8" ht="12.75">
      <c r="B1007" s="48"/>
      <c r="C1007" s="322"/>
      <c r="D1007" s="272"/>
      <c r="E1007" s="272"/>
      <c r="F1007" s="272"/>
      <c r="G1007" s="272"/>
      <c r="H1007" s="321"/>
    </row>
    <row r="1008" spans="2:8" ht="12.75">
      <c r="B1008" s="48"/>
      <c r="C1008" s="322"/>
      <c r="D1008" s="272"/>
      <c r="E1008" s="272"/>
      <c r="F1008" s="272"/>
      <c r="G1008" s="272"/>
      <c r="H1008" s="321"/>
    </row>
    <row r="1009" spans="1:11" ht="12.75">
      <c r="A1009" s="9" t="s">
        <v>118</v>
      </c>
      <c r="B1009" s="90" t="str">
        <f>$B$1</f>
        <v>DISTRICT SCHOOL BOARD OF OKEECHOBEE COUNTY</v>
      </c>
      <c r="C1009" s="40"/>
      <c r="D1009" s="41"/>
      <c r="E1009" s="42"/>
      <c r="F1009" s="42"/>
      <c r="G1009" s="6"/>
      <c r="H1009" s="6"/>
      <c r="I1009" s="6"/>
      <c r="J1009" s="6"/>
      <c r="K1009" s="6"/>
    </row>
    <row r="1010" spans="2:8" ht="12.75">
      <c r="B1010" s="43" t="s">
        <v>119</v>
      </c>
      <c r="C1010" s="40"/>
      <c r="D1010" s="9"/>
      <c r="E1010" s="42"/>
      <c r="F1010" s="42"/>
      <c r="G1010" s="42" t="s">
        <v>143</v>
      </c>
      <c r="H1010" s="204"/>
    </row>
    <row r="1011" spans="2:8" ht="12.75">
      <c r="B1011" s="207" t="str">
        <f>B4</f>
        <v>For the Fiscal Year Ended June 30, 2019</v>
      </c>
      <c r="C1011" s="40"/>
      <c r="D1011" s="9"/>
      <c r="E1011" s="42"/>
      <c r="F1011" s="42"/>
      <c r="G1011" s="42" t="s">
        <v>595</v>
      </c>
      <c r="H1011" s="204"/>
    </row>
    <row r="1012" spans="2:8" ht="25.5">
      <c r="B1012" s="262"/>
      <c r="C1012" s="391" t="s">
        <v>558</v>
      </c>
      <c r="D1012" s="7" t="s">
        <v>267</v>
      </c>
      <c r="E1012" s="7" t="s">
        <v>538</v>
      </c>
      <c r="F1012" s="7" t="s">
        <v>654</v>
      </c>
      <c r="G1012" s="351"/>
      <c r="H1012" s="335"/>
    </row>
    <row r="1013" spans="2:8" ht="12.75">
      <c r="B1013" s="58"/>
      <c r="C1013" s="392"/>
      <c r="D1013" s="38">
        <v>100</v>
      </c>
      <c r="E1013" s="38">
        <v>410</v>
      </c>
      <c r="F1013" s="38">
        <v>420</v>
      </c>
      <c r="G1013" s="368" t="s">
        <v>116</v>
      </c>
      <c r="H1013" s="336"/>
    </row>
    <row r="1014" spans="2:8" ht="12.75">
      <c r="B1014" s="277" t="s">
        <v>277</v>
      </c>
      <c r="C1014" s="36"/>
      <c r="D1014" s="78"/>
      <c r="E1014" s="78"/>
      <c r="F1014" s="78"/>
      <c r="G1014" s="354"/>
      <c r="H1014" s="333"/>
    </row>
    <row r="1015" spans="2:8" ht="18.75" customHeight="1">
      <c r="B1015" s="278" t="s">
        <v>573</v>
      </c>
      <c r="C1015" s="279"/>
      <c r="D1015" s="70"/>
      <c r="E1015" s="70"/>
      <c r="F1015" s="70"/>
      <c r="G1015" s="355"/>
      <c r="H1015" s="333"/>
    </row>
    <row r="1016" spans="2:8" ht="18.75" customHeight="1">
      <c r="B1016" s="20" t="s">
        <v>504</v>
      </c>
      <c r="C1016" s="263">
        <v>311</v>
      </c>
      <c r="D1016" s="291"/>
      <c r="E1016" s="291"/>
      <c r="F1016" s="291"/>
      <c r="G1016" s="353">
        <f>ROUND(SUM(D1016:F1016),2)</f>
        <v>0</v>
      </c>
      <c r="H1016" s="334"/>
    </row>
    <row r="1017" spans="2:8" ht="18.75" customHeight="1">
      <c r="B1017" s="20" t="s">
        <v>505</v>
      </c>
      <c r="C1017" s="263">
        <v>312</v>
      </c>
      <c r="D1017" s="291"/>
      <c r="E1017" s="291"/>
      <c r="F1017" s="291"/>
      <c r="G1017" s="353">
        <f>ROUND(SUM(D1017:F1017),2)</f>
        <v>0</v>
      </c>
      <c r="H1017" s="334"/>
    </row>
    <row r="1018" spans="2:8" ht="18.75" customHeight="1">
      <c r="B1018" s="280" t="s">
        <v>574</v>
      </c>
      <c r="C1018" s="36"/>
      <c r="D1018" s="323"/>
      <c r="E1018" s="323"/>
      <c r="F1018" s="323"/>
      <c r="G1018" s="369"/>
      <c r="H1018" s="334"/>
    </row>
    <row r="1019" spans="2:8" ht="18.75" customHeight="1">
      <c r="B1019" s="20" t="s">
        <v>504</v>
      </c>
      <c r="C1019" s="263">
        <v>391</v>
      </c>
      <c r="D1019" s="291"/>
      <c r="E1019" s="291"/>
      <c r="F1019" s="291"/>
      <c r="G1019" s="353">
        <f>ROUND(SUM(D1019:F1019),2)</f>
        <v>0</v>
      </c>
      <c r="H1019" s="334"/>
    </row>
    <row r="1020" spans="2:8" ht="18" customHeight="1">
      <c r="B1020" s="28" t="s">
        <v>505</v>
      </c>
      <c r="C1020" s="281">
        <v>392</v>
      </c>
      <c r="D1020" s="128"/>
      <c r="E1020" s="128"/>
      <c r="F1020" s="128"/>
      <c r="G1020" s="353">
        <f>ROUND(SUM(D1020:F1020),2)</f>
        <v>0</v>
      </c>
      <c r="H1020" s="334"/>
    </row>
    <row r="1021" spans="2:8" ht="18.75" customHeight="1">
      <c r="B1021" s="324"/>
      <c r="C1021" s="322"/>
      <c r="D1021" s="384"/>
      <c r="E1021" s="384"/>
      <c r="F1021" s="384"/>
      <c r="G1021" s="384"/>
      <c r="H1021" s="325"/>
    </row>
    <row r="1022" spans="2:8" ht="27" customHeight="1">
      <c r="B1022" s="262"/>
      <c r="C1022" s="395" t="s">
        <v>558</v>
      </c>
      <c r="D1022" s="7" t="s">
        <v>538</v>
      </c>
      <c r="E1022" s="326"/>
      <c r="F1022" s="326"/>
      <c r="G1022" s="326"/>
      <c r="H1022" s="326"/>
    </row>
    <row r="1023" spans="2:8" ht="18.75" customHeight="1">
      <c r="B1023" s="58"/>
      <c r="C1023" s="396"/>
      <c r="D1023" s="38">
        <v>410</v>
      </c>
      <c r="E1023" s="326"/>
      <c r="F1023" s="326"/>
      <c r="G1023" s="326"/>
      <c r="H1023" s="326"/>
    </row>
    <row r="1024" spans="2:8" ht="18.75" customHeight="1">
      <c r="B1024" s="277" t="s">
        <v>293</v>
      </c>
      <c r="C1024" s="36"/>
      <c r="D1024" s="78"/>
      <c r="E1024" s="326"/>
      <c r="F1024" s="326"/>
      <c r="G1024" s="326"/>
      <c r="H1024" s="326"/>
    </row>
    <row r="1025" spans="2:8" ht="18.75" customHeight="1">
      <c r="B1025" s="274" t="s">
        <v>294</v>
      </c>
      <c r="C1025" s="263">
        <v>510</v>
      </c>
      <c r="D1025" s="291">
        <v>139351.8</v>
      </c>
      <c r="E1025" s="326"/>
      <c r="F1025" s="326"/>
      <c r="G1025" s="326"/>
      <c r="H1025" s="326"/>
    </row>
    <row r="1026" spans="2:8" ht="18.75" customHeight="1">
      <c r="B1026" s="274" t="s">
        <v>334</v>
      </c>
      <c r="C1026" s="263">
        <v>570</v>
      </c>
      <c r="D1026" s="291">
        <v>1349139.63</v>
      </c>
      <c r="E1026" s="326"/>
      <c r="F1026" s="326"/>
      <c r="G1026" s="326"/>
      <c r="H1026" s="326"/>
    </row>
    <row r="1027" spans="2:8" ht="18.75" customHeight="1">
      <c r="B1027" s="282" t="s">
        <v>564</v>
      </c>
      <c r="C1027" s="281">
        <v>580</v>
      </c>
      <c r="D1027" s="128">
        <v>320845.19</v>
      </c>
      <c r="E1027" s="326"/>
      <c r="F1027" s="326"/>
      <c r="G1027" s="326"/>
      <c r="H1027" s="326"/>
    </row>
    <row r="1028" spans="2:8" ht="18.75" customHeight="1">
      <c r="B1028" s="327"/>
      <c r="C1028" s="322"/>
      <c r="D1028" s="10"/>
      <c r="E1028" s="204"/>
      <c r="F1028" s="204"/>
      <c r="G1028" s="204"/>
      <c r="H1028" s="321"/>
    </row>
    <row r="1029" spans="2:8" ht="25.5" customHeight="1">
      <c r="B1029" s="262"/>
      <c r="C1029" s="395" t="s">
        <v>558</v>
      </c>
      <c r="D1029" s="273" t="s">
        <v>267</v>
      </c>
      <c r="E1029" s="7" t="s">
        <v>654</v>
      </c>
      <c r="F1029" s="370"/>
      <c r="G1029" s="345"/>
      <c r="H1029" s="85"/>
    </row>
    <row r="1030" spans="2:8" ht="18.75" customHeight="1">
      <c r="B1030" s="18"/>
      <c r="C1030" s="396"/>
      <c r="D1030" s="275">
        <v>100</v>
      </c>
      <c r="E1030" s="38">
        <v>420</v>
      </c>
      <c r="F1030" s="371" t="s">
        <v>116</v>
      </c>
      <c r="G1030" s="345"/>
      <c r="H1030" s="85"/>
    </row>
    <row r="1031" spans="2:8" ht="18.75" customHeight="1">
      <c r="B1031" s="15" t="s">
        <v>646</v>
      </c>
      <c r="C1031" s="44"/>
      <c r="D1031" s="72"/>
      <c r="E1031" s="72"/>
      <c r="F1031" s="372"/>
      <c r="G1031" s="344"/>
      <c r="H1031" s="85"/>
    </row>
    <row r="1032" spans="2:10" ht="18.75" customHeight="1">
      <c r="B1032" s="264" t="s">
        <v>514</v>
      </c>
      <c r="C1032" s="45">
        <v>120</v>
      </c>
      <c r="D1032" s="195">
        <v>10080938</v>
      </c>
      <c r="E1032" s="195"/>
      <c r="F1032" s="373">
        <f>ROUND(SUM(D1032:E1032),2)</f>
        <v>10080938</v>
      </c>
      <c r="G1032" s="346"/>
      <c r="H1032" s="2"/>
      <c r="I1032" s="328">
        <v>100</v>
      </c>
      <c r="J1032" s="161" t="s">
        <v>260</v>
      </c>
    </row>
    <row r="1033" spans="1:10" ht="18.75" customHeight="1">
      <c r="A1033" s="2"/>
      <c r="B1033" s="264" t="s">
        <v>514</v>
      </c>
      <c r="C1033" s="45">
        <v>140</v>
      </c>
      <c r="D1033" s="195">
        <v>314744.38</v>
      </c>
      <c r="E1033" s="195"/>
      <c r="F1033" s="373">
        <f>ROUND(SUM(D1033:E1033),2)</f>
        <v>314744.38</v>
      </c>
      <c r="G1033" s="346"/>
      <c r="H1033" s="2"/>
      <c r="I1033" s="328">
        <v>100</v>
      </c>
      <c r="J1033" s="161" t="s">
        <v>260</v>
      </c>
    </row>
    <row r="1034" spans="2:10" ht="18.75" customHeight="1">
      <c r="B1034" s="264" t="s">
        <v>514</v>
      </c>
      <c r="C1034" s="45">
        <v>750</v>
      </c>
      <c r="D1034" s="195">
        <v>195088.56</v>
      </c>
      <c r="E1034" s="195"/>
      <c r="F1034" s="373">
        <f aca="true" t="shared" si="69" ref="F1034:F1047">ROUND(SUM(D1034:E1034),2)</f>
        <v>195088.56</v>
      </c>
      <c r="G1034" s="346"/>
      <c r="H1034" s="2"/>
      <c r="I1034" s="328">
        <v>100</v>
      </c>
      <c r="J1034" s="161" t="s">
        <v>260</v>
      </c>
    </row>
    <row r="1035" spans="2:9" ht="18.75" customHeight="1">
      <c r="B1035" s="283" t="s">
        <v>273</v>
      </c>
      <c r="C1035" s="284"/>
      <c r="D1035" s="102">
        <f>ROUND(SUM(D1032:D1034),2)</f>
        <v>10590770.94</v>
      </c>
      <c r="E1035" s="102">
        <f>ROUND(SUM(E1032:E1034),2)</f>
        <v>0</v>
      </c>
      <c r="F1035" s="373">
        <f t="shared" si="69"/>
        <v>10590770.94</v>
      </c>
      <c r="G1035" s="346"/>
      <c r="H1035" s="2"/>
      <c r="I1035" s="328"/>
    </row>
    <row r="1036" spans="2:10" ht="18.75" customHeight="1">
      <c r="B1036" s="264" t="s">
        <v>158</v>
      </c>
      <c r="C1036" s="45">
        <v>120</v>
      </c>
      <c r="D1036" s="195">
        <v>1375100</v>
      </c>
      <c r="E1036" s="195"/>
      <c r="F1036" s="373">
        <f t="shared" si="69"/>
        <v>1375100</v>
      </c>
      <c r="G1036" s="346"/>
      <c r="H1036" s="2"/>
      <c r="I1036" s="328">
        <v>400</v>
      </c>
      <c r="J1036" s="161" t="s">
        <v>260</v>
      </c>
    </row>
    <row r="1037" spans="2:10" ht="18.75" customHeight="1">
      <c r="B1037" s="264" t="s">
        <v>158</v>
      </c>
      <c r="C1037" s="45">
        <v>140</v>
      </c>
      <c r="D1037" s="195">
        <v>42933.01</v>
      </c>
      <c r="E1037" s="195"/>
      <c r="F1037" s="373">
        <f t="shared" si="69"/>
        <v>42933.01</v>
      </c>
      <c r="G1037" s="346"/>
      <c r="H1037" s="2"/>
      <c r="I1037" s="328">
        <v>400</v>
      </c>
      <c r="J1037" s="161" t="s">
        <v>260</v>
      </c>
    </row>
    <row r="1038" spans="2:10" ht="18.75" customHeight="1">
      <c r="B1038" s="264" t="s">
        <v>158</v>
      </c>
      <c r="C1038" s="45">
        <v>750</v>
      </c>
      <c r="D1038" s="195">
        <v>26611.24</v>
      </c>
      <c r="E1038" s="195"/>
      <c r="F1038" s="373">
        <f t="shared" si="69"/>
        <v>26611.24</v>
      </c>
      <c r="G1038" s="346"/>
      <c r="H1038" s="2"/>
      <c r="I1038" s="328">
        <v>400</v>
      </c>
      <c r="J1038" s="161" t="s">
        <v>260</v>
      </c>
    </row>
    <row r="1039" spans="2:9" ht="18.75" customHeight="1">
      <c r="B1039" s="283" t="s">
        <v>274</v>
      </c>
      <c r="C1039" s="284"/>
      <c r="D1039" s="102">
        <f>ROUND(SUM(D1036:D1038),2)</f>
        <v>1444644.25</v>
      </c>
      <c r="E1039" s="102">
        <f>ROUND(SUM(E1036:E1038),2)</f>
        <v>0</v>
      </c>
      <c r="F1039" s="373">
        <f t="shared" si="69"/>
        <v>1444644.25</v>
      </c>
      <c r="G1039" s="346"/>
      <c r="H1039" s="2"/>
      <c r="I1039" s="328"/>
    </row>
    <row r="1040" spans="2:10" ht="18.75" customHeight="1">
      <c r="B1040" s="264" t="s">
        <v>515</v>
      </c>
      <c r="C1040" s="45">
        <v>120</v>
      </c>
      <c r="D1040" s="195">
        <v>6318176</v>
      </c>
      <c r="E1040" s="195"/>
      <c r="F1040" s="373">
        <f t="shared" si="69"/>
        <v>6318176</v>
      </c>
      <c r="G1040" s="346"/>
      <c r="H1040" s="2"/>
      <c r="I1040" s="328">
        <v>200</v>
      </c>
      <c r="J1040" s="161" t="s">
        <v>260</v>
      </c>
    </row>
    <row r="1041" spans="2:10" ht="18.75" customHeight="1">
      <c r="B1041" s="264" t="s">
        <v>515</v>
      </c>
      <c r="C1041" s="45">
        <v>140</v>
      </c>
      <c r="D1041" s="195">
        <v>197264.42</v>
      </c>
      <c r="E1041" s="195"/>
      <c r="F1041" s="373">
        <f t="shared" si="69"/>
        <v>197264.42</v>
      </c>
      <c r="G1041" s="346"/>
      <c r="H1041" s="2"/>
      <c r="I1041" s="328">
        <v>200</v>
      </c>
      <c r="J1041" s="161" t="s">
        <v>260</v>
      </c>
    </row>
    <row r="1042" spans="2:10" ht="18.75" customHeight="1">
      <c r="B1042" s="264" t="s">
        <v>515</v>
      </c>
      <c r="C1042" s="45">
        <v>750</v>
      </c>
      <c r="D1042" s="195">
        <v>122270.75</v>
      </c>
      <c r="E1042" s="195"/>
      <c r="F1042" s="373">
        <f t="shared" si="69"/>
        <v>122270.75</v>
      </c>
      <c r="G1042" s="346"/>
      <c r="H1042" s="2"/>
      <c r="I1042" s="328">
        <v>200</v>
      </c>
      <c r="J1042" s="161" t="s">
        <v>260</v>
      </c>
    </row>
    <row r="1043" spans="2:9" ht="18.75" customHeight="1">
      <c r="B1043" s="283" t="s">
        <v>275</v>
      </c>
      <c r="C1043" s="284"/>
      <c r="D1043" s="102">
        <f>ROUND(SUM(D1040:D1042),2)</f>
        <v>6637711.17</v>
      </c>
      <c r="E1043" s="102">
        <f>ROUND(SUM(E1040:E1042),2)</f>
        <v>0</v>
      </c>
      <c r="F1043" s="373">
        <f t="shared" si="69"/>
        <v>6637711.17</v>
      </c>
      <c r="G1043" s="346"/>
      <c r="H1043" s="2"/>
      <c r="I1043" s="328"/>
    </row>
    <row r="1044" spans="2:10" ht="18.75" customHeight="1">
      <c r="B1044" s="264" t="s">
        <v>159</v>
      </c>
      <c r="C1044" s="45">
        <v>120</v>
      </c>
      <c r="D1044" s="195">
        <v>408378</v>
      </c>
      <c r="E1044" s="195"/>
      <c r="F1044" s="373">
        <f t="shared" si="69"/>
        <v>408378</v>
      </c>
      <c r="G1044" s="346"/>
      <c r="H1044" s="2"/>
      <c r="I1044" s="328">
        <v>300</v>
      </c>
      <c r="J1044" s="161" t="s">
        <v>260</v>
      </c>
    </row>
    <row r="1045" spans="2:10" ht="18.75" customHeight="1">
      <c r="B1045" s="264" t="s">
        <v>159</v>
      </c>
      <c r="C1045" s="45">
        <v>140</v>
      </c>
      <c r="D1045" s="195">
        <v>12750.27</v>
      </c>
      <c r="E1045" s="195"/>
      <c r="F1045" s="373">
        <f t="shared" si="69"/>
        <v>12750.27</v>
      </c>
      <c r="G1045" s="346"/>
      <c r="H1045" s="2"/>
      <c r="I1045" s="328">
        <v>300</v>
      </c>
      <c r="J1045" s="161" t="s">
        <v>260</v>
      </c>
    </row>
    <row r="1046" spans="2:10" ht="18.75" customHeight="1">
      <c r="B1046" s="264" t="s">
        <v>159</v>
      </c>
      <c r="C1046" s="45">
        <v>750</v>
      </c>
      <c r="D1046" s="195">
        <v>7903.02</v>
      </c>
      <c r="E1046" s="195"/>
      <c r="F1046" s="373">
        <f t="shared" si="69"/>
        <v>7903.02</v>
      </c>
      <c r="G1046" s="346"/>
      <c r="H1046" s="2"/>
      <c r="I1046" s="328">
        <v>300</v>
      </c>
      <c r="J1046" s="161" t="s">
        <v>260</v>
      </c>
    </row>
    <row r="1047" spans="2:8" ht="18.75" customHeight="1">
      <c r="B1047" s="283" t="s">
        <v>276</v>
      </c>
      <c r="C1047" s="284"/>
      <c r="D1047" s="102">
        <f>ROUND(SUM(D1044:D1046),2)</f>
        <v>429031.29</v>
      </c>
      <c r="E1047" s="107">
        <f>ROUND(SUM(E1044:E1046),2)</f>
        <v>0</v>
      </c>
      <c r="F1047" s="373">
        <f t="shared" si="69"/>
        <v>429031.29</v>
      </c>
      <c r="G1047" s="346"/>
      <c r="H1047" s="85"/>
    </row>
    <row r="1048" spans="2:8" ht="18" customHeight="1">
      <c r="B1048" s="283" t="s">
        <v>647</v>
      </c>
      <c r="C1048" s="271"/>
      <c r="D1048" s="285">
        <f>D1035+D1039+D1043+D1047</f>
        <v>19102157.65</v>
      </c>
      <c r="E1048" s="285">
        <f>E1035+E1039+E1043+E1047</f>
        <v>0</v>
      </c>
      <c r="F1048" s="373">
        <f>ROUND(SUM(D1048:E1048),2)</f>
        <v>19102157.65</v>
      </c>
      <c r="G1048" s="347"/>
      <c r="H1048" s="85"/>
    </row>
    <row r="1049" spans="2:8" ht="12.75">
      <c r="B1049" s="272"/>
      <c r="C1049" s="46"/>
      <c r="D1049" s="47"/>
      <c r="E1049" s="47"/>
      <c r="F1049" s="85"/>
      <c r="G1049" s="85"/>
      <c r="H1049" s="321"/>
    </row>
    <row r="1050" spans="2:8" ht="25.5">
      <c r="B1050" s="286"/>
      <c r="C1050" s="395" t="s">
        <v>558</v>
      </c>
      <c r="D1050" s="273" t="s">
        <v>267</v>
      </c>
      <c r="E1050" s="7" t="s">
        <v>683</v>
      </c>
      <c r="F1050" s="370"/>
      <c r="G1050" s="345"/>
      <c r="H1050" s="321"/>
    </row>
    <row r="1051" spans="2:8" ht="12.75">
      <c r="B1051" s="18" t="s">
        <v>648</v>
      </c>
      <c r="C1051" s="396"/>
      <c r="D1051" s="275">
        <v>100</v>
      </c>
      <c r="E1051" s="38">
        <v>420</v>
      </c>
      <c r="F1051" s="371" t="s">
        <v>116</v>
      </c>
      <c r="G1051" s="345"/>
      <c r="H1051" s="321"/>
    </row>
    <row r="1052" spans="2:8" ht="18.75" customHeight="1">
      <c r="B1052" s="16" t="s">
        <v>160</v>
      </c>
      <c r="C1052" s="45">
        <v>520</v>
      </c>
      <c r="D1052" s="195">
        <v>566472.27</v>
      </c>
      <c r="E1052" s="195"/>
      <c r="F1052" s="374">
        <f>ROUND(SUM(D1052:E1052),2)</f>
        <v>566472.27</v>
      </c>
      <c r="G1052" s="346"/>
      <c r="H1052" s="321"/>
    </row>
    <row r="1053" spans="2:8" ht="12.75">
      <c r="B1053" s="48"/>
      <c r="C1053" s="46"/>
      <c r="D1053" s="47"/>
      <c r="E1053" s="272"/>
      <c r="F1053" s="272"/>
      <c r="G1053" s="321"/>
      <c r="H1053" s="321"/>
    </row>
    <row r="1054" spans="2:8" ht="12.75">
      <c r="B1054" s="48" t="s">
        <v>6</v>
      </c>
      <c r="C1054" s="46"/>
      <c r="D1054" s="47"/>
      <c r="E1054" s="272"/>
      <c r="F1054" s="272"/>
      <c r="G1054" s="321"/>
      <c r="H1054" s="321"/>
    </row>
    <row r="1055" spans="2:5" ht="12.75">
      <c r="B1055" s="49"/>
      <c r="C1055" s="40"/>
      <c r="D1055" s="8"/>
      <c r="E1055" s="8"/>
    </row>
    <row r="1056" spans="1:5" ht="12.75">
      <c r="A1056" s="9"/>
      <c r="B1056" s="9"/>
      <c r="C1056" s="9"/>
      <c r="D1056" s="9"/>
      <c r="E1056" s="9"/>
    </row>
    <row r="1057" spans="1:11" ht="12.75">
      <c r="A1057" s="9" t="s">
        <v>148</v>
      </c>
      <c r="B1057" s="90" t="str">
        <f>$B$1</f>
        <v>DISTRICT SCHOOL BOARD OF OKEECHOBEE COUNTY</v>
      </c>
      <c r="H1057" s="148"/>
      <c r="I1057" s="33"/>
      <c r="K1057" s="9"/>
    </row>
    <row r="1058" spans="2:11" ht="12.75">
      <c r="B1058" s="90" t="s">
        <v>263</v>
      </c>
      <c r="H1058" s="33" t="s">
        <v>143</v>
      </c>
      <c r="I1058" s="4"/>
      <c r="J1058" s="377"/>
      <c r="K1058" s="9"/>
    </row>
    <row r="1059" spans="2:11" ht="12.75">
      <c r="B1059" s="213" t="str">
        <f>B4</f>
        <v>For the Fiscal Year Ended June 30, 2019</v>
      </c>
      <c r="H1059" s="33" t="s">
        <v>596</v>
      </c>
      <c r="I1059" s="2"/>
      <c r="J1059" s="204"/>
      <c r="K1059" s="9"/>
    </row>
    <row r="1060" spans="2:11" ht="38.25">
      <c r="B1060" s="154" t="s">
        <v>361</v>
      </c>
      <c r="C1060" s="142" t="s">
        <v>346</v>
      </c>
      <c r="D1060" s="142" t="s">
        <v>391</v>
      </c>
      <c r="E1060" s="158" t="s">
        <v>402</v>
      </c>
      <c r="F1060" s="142" t="s">
        <v>360</v>
      </c>
      <c r="G1060" s="142" t="s">
        <v>518</v>
      </c>
      <c r="H1060" s="142" t="s">
        <v>9</v>
      </c>
      <c r="I1060" s="378"/>
      <c r="J1060" s="378"/>
      <c r="K1060" s="9"/>
    </row>
    <row r="1061" spans="2:11" ht="12.75">
      <c r="B1061" s="124" t="s">
        <v>691</v>
      </c>
      <c r="C1061" s="25"/>
      <c r="D1061" s="76"/>
      <c r="E1061" s="76"/>
      <c r="F1061" s="76"/>
      <c r="G1061" s="76"/>
      <c r="H1061" s="76"/>
      <c r="I1061" s="302"/>
      <c r="J1061" s="363"/>
      <c r="K1061" s="9"/>
    </row>
    <row r="1062" spans="2:11" ht="18.75" customHeight="1">
      <c r="B1062" s="3" t="s">
        <v>409</v>
      </c>
      <c r="C1062" s="11">
        <v>5100</v>
      </c>
      <c r="D1062" s="21"/>
      <c r="E1062" s="21"/>
      <c r="F1062" s="21"/>
      <c r="G1062" s="21"/>
      <c r="H1062" s="103">
        <f aca="true" t="shared" si="70" ref="H1062:H1069">D1062+E1062+F1062+G1062</f>
        <v>0</v>
      </c>
      <c r="I1062" s="302"/>
      <c r="J1062" s="363"/>
      <c r="K1062" s="9"/>
    </row>
    <row r="1063" spans="2:11" ht="18.75" customHeight="1">
      <c r="B1063" s="34" t="s">
        <v>410</v>
      </c>
      <c r="C1063" s="84">
        <v>5200</v>
      </c>
      <c r="D1063" s="21"/>
      <c r="E1063" s="21"/>
      <c r="F1063" s="21"/>
      <c r="G1063" s="21"/>
      <c r="H1063" s="103">
        <f t="shared" si="70"/>
        <v>0</v>
      </c>
      <c r="I1063" s="302"/>
      <c r="J1063" s="363"/>
      <c r="K1063" s="9"/>
    </row>
    <row r="1064" spans="2:19" ht="18.75" customHeight="1">
      <c r="B1064" s="14" t="s">
        <v>411</v>
      </c>
      <c r="C1064" s="11">
        <v>5300</v>
      </c>
      <c r="D1064" s="21"/>
      <c r="E1064" s="21"/>
      <c r="F1064" s="21"/>
      <c r="G1064" s="21"/>
      <c r="H1064" s="103">
        <f t="shared" si="70"/>
        <v>0</v>
      </c>
      <c r="I1064" s="302"/>
      <c r="J1064" s="363"/>
      <c r="K1064" s="9"/>
      <c r="S1064" s="2"/>
    </row>
    <row r="1065" spans="2:19" ht="18.75" customHeight="1">
      <c r="B1065" s="14" t="s">
        <v>559</v>
      </c>
      <c r="C1065" s="11">
        <v>5400</v>
      </c>
      <c r="D1065" s="21"/>
      <c r="E1065" s="21"/>
      <c r="F1065" s="21"/>
      <c r="G1065" s="21"/>
      <c r="H1065" s="103">
        <f t="shared" si="70"/>
        <v>0</v>
      </c>
      <c r="I1065" s="302"/>
      <c r="J1065" s="363"/>
      <c r="K1065" s="9"/>
      <c r="S1065" s="2"/>
    </row>
    <row r="1066" spans="1:20" s="2" customFormat="1" ht="18.75" customHeight="1">
      <c r="A1066" s="1"/>
      <c r="B1066" s="14" t="s">
        <v>262</v>
      </c>
      <c r="C1066" s="11">
        <v>5500</v>
      </c>
      <c r="D1066" s="21"/>
      <c r="E1066" s="21"/>
      <c r="F1066" s="218"/>
      <c r="G1066" s="21"/>
      <c r="H1066" s="103">
        <f t="shared" si="70"/>
        <v>0</v>
      </c>
      <c r="I1066" s="302"/>
      <c r="J1066" s="363"/>
      <c r="K1066" s="9"/>
      <c r="L1066" s="1"/>
      <c r="M1066" s="1"/>
      <c r="N1066" s="1"/>
      <c r="O1066" s="1"/>
      <c r="P1066" s="1"/>
      <c r="Q1066" s="1"/>
      <c r="R1066" s="1"/>
      <c r="T1066" s="208"/>
    </row>
    <row r="1067" spans="1:20" s="2" customFormat="1" ht="18.75" customHeight="1">
      <c r="A1067" s="1"/>
      <c r="B1067" s="14" t="s">
        <v>560</v>
      </c>
      <c r="C1067" s="11">
        <v>5900</v>
      </c>
      <c r="D1067" s="21"/>
      <c r="E1067" s="21"/>
      <c r="F1067" s="21"/>
      <c r="G1067" s="21"/>
      <c r="H1067" s="103">
        <f t="shared" si="70"/>
        <v>0</v>
      </c>
      <c r="I1067" s="302"/>
      <c r="J1067" s="363"/>
      <c r="K1067" s="9"/>
      <c r="L1067" s="1"/>
      <c r="M1067" s="1"/>
      <c r="N1067" s="1"/>
      <c r="O1067" s="1"/>
      <c r="P1067" s="1"/>
      <c r="Q1067" s="1"/>
      <c r="R1067" s="1"/>
      <c r="T1067" s="212"/>
    </row>
    <row r="1068" spans="1:20" s="2" customFormat="1" ht="18.75" customHeight="1">
      <c r="A1068" s="1"/>
      <c r="B1068" s="34" t="s">
        <v>692</v>
      </c>
      <c r="C1068" s="84">
        <v>5000</v>
      </c>
      <c r="D1068" s="102">
        <f>SUM(D1062:D1067)</f>
        <v>0</v>
      </c>
      <c r="E1068" s="102">
        <f>SUM(E1062:E1067)</f>
        <v>0</v>
      </c>
      <c r="F1068" s="102">
        <f>SUM(F1062:F1067)</f>
        <v>0</v>
      </c>
      <c r="G1068" s="102">
        <f>SUM(G1062:G1067)</f>
        <v>0</v>
      </c>
      <c r="H1068" s="103">
        <f>D1068+E1068+F1068+G1068</f>
        <v>0</v>
      </c>
      <c r="I1068" s="302"/>
      <c r="J1068" s="363"/>
      <c r="K1068" s="9"/>
      <c r="L1068" s="1"/>
      <c r="M1068" s="1"/>
      <c r="N1068" s="1"/>
      <c r="O1068" s="1"/>
      <c r="P1068" s="1"/>
      <c r="Q1068" s="1"/>
      <c r="R1068" s="1"/>
      <c r="T1068" s="212"/>
    </row>
    <row r="1069" spans="1:20" s="2" customFormat="1" ht="18.75" customHeight="1">
      <c r="A1069" s="1"/>
      <c r="B1069" s="124" t="s">
        <v>693</v>
      </c>
      <c r="C1069" s="84"/>
      <c r="D1069" s="22"/>
      <c r="E1069" s="22"/>
      <c r="F1069" s="22"/>
      <c r="G1069" s="22"/>
      <c r="H1069" s="103">
        <f t="shared" si="70"/>
        <v>0</v>
      </c>
      <c r="I1069" s="302"/>
      <c r="J1069" s="363"/>
      <c r="K1069" s="9">
        <v>250</v>
      </c>
      <c r="L1069" s="61" t="s">
        <v>260</v>
      </c>
      <c r="M1069" s="1"/>
      <c r="N1069" s="1"/>
      <c r="O1069" s="1"/>
      <c r="P1069" s="1"/>
      <c r="Q1069" s="1"/>
      <c r="R1069" s="1"/>
      <c r="T1069" s="212"/>
    </row>
    <row r="1070" spans="2:20" s="2" customFormat="1" ht="12.75">
      <c r="B1070" s="287"/>
      <c r="C1070" s="25"/>
      <c r="D1070" s="76"/>
      <c r="E1070" s="76"/>
      <c r="F1070" s="76"/>
      <c r="G1070" s="76"/>
      <c r="H1070" s="78"/>
      <c r="I1070" s="302"/>
      <c r="J1070" s="363"/>
      <c r="K1070" s="10"/>
      <c r="T1070" s="212"/>
    </row>
    <row r="1071" spans="2:20" s="2" customFormat="1" ht="12.75">
      <c r="B1071" s="24" t="s">
        <v>694</v>
      </c>
      <c r="C1071" s="11"/>
      <c r="D1071" s="103">
        <f>D1068+D1069</f>
        <v>0</v>
      </c>
      <c r="E1071" s="103">
        <f>E1068+E1069</f>
        <v>0</v>
      </c>
      <c r="F1071" s="103">
        <f>F1068+F1069</f>
        <v>0</v>
      </c>
      <c r="G1071" s="103">
        <f>G1068+G1069</f>
        <v>0</v>
      </c>
      <c r="H1071" s="103">
        <f>H1068+H1069</f>
        <v>0</v>
      </c>
      <c r="I1071" s="129"/>
      <c r="J1071" s="129"/>
      <c r="K1071" s="10"/>
      <c r="T1071" s="212"/>
    </row>
    <row r="1072" spans="2:20" s="2" customFormat="1" ht="12.75">
      <c r="B1072" s="4"/>
      <c r="C1072" s="12"/>
      <c r="D1072" s="47"/>
      <c r="E1072" s="47"/>
      <c r="F1072" s="47"/>
      <c r="G1072" s="47"/>
      <c r="H1072" s="47"/>
      <c r="I1072" s="47"/>
      <c r="J1072" s="47"/>
      <c r="K1072" s="10"/>
      <c r="T1072" s="212"/>
    </row>
    <row r="1073" spans="2:20" s="2" customFormat="1" ht="25.5">
      <c r="B1073" s="249" t="s">
        <v>408</v>
      </c>
      <c r="C1073" s="288" t="s">
        <v>550</v>
      </c>
      <c r="D1073" s="289" t="s">
        <v>696</v>
      </c>
      <c r="E1073" s="289" t="s">
        <v>688</v>
      </c>
      <c r="F1073" s="289" t="s">
        <v>689</v>
      </c>
      <c r="G1073" s="289" t="s">
        <v>520</v>
      </c>
      <c r="H1073" s="289" t="s">
        <v>551</v>
      </c>
      <c r="I1073" s="289" t="s">
        <v>521</v>
      </c>
      <c r="J1073" s="47"/>
      <c r="K1073" s="10"/>
      <c r="T1073" s="212"/>
    </row>
    <row r="1074" spans="2:20" s="2" customFormat="1" ht="12.75">
      <c r="B1074" s="290" t="s">
        <v>278</v>
      </c>
      <c r="C1074" s="288"/>
      <c r="D1074" s="289"/>
      <c r="E1074" s="289"/>
      <c r="F1074" s="289"/>
      <c r="G1074" s="289"/>
      <c r="H1074" s="289"/>
      <c r="I1074" s="289"/>
      <c r="J1074" s="47"/>
      <c r="K1074" s="10"/>
      <c r="T1074" s="212"/>
    </row>
    <row r="1075" spans="2:20" s="2" customFormat="1" ht="18.75" customHeight="1">
      <c r="B1075" s="3" t="s">
        <v>267</v>
      </c>
      <c r="C1075" s="11">
        <v>100</v>
      </c>
      <c r="D1075" s="291"/>
      <c r="E1075" s="380"/>
      <c r="F1075" s="218"/>
      <c r="G1075" s="291"/>
      <c r="H1075" s="291"/>
      <c r="I1075" s="103">
        <f>D1075+E1075+F1075+G1075+H1075</f>
        <v>0</v>
      </c>
      <c r="J1075" s="47"/>
      <c r="K1075" s="10">
        <v>300</v>
      </c>
      <c r="L1075" s="61" t="s">
        <v>260</v>
      </c>
      <c r="T1075" s="212"/>
    </row>
    <row r="1076" spans="2:20" s="2" customFormat="1" ht="18.75" customHeight="1">
      <c r="B1076" s="14" t="s">
        <v>656</v>
      </c>
      <c r="C1076" s="11">
        <v>410</v>
      </c>
      <c r="D1076" s="218"/>
      <c r="E1076" s="128"/>
      <c r="F1076" s="218"/>
      <c r="G1076" s="291"/>
      <c r="H1076" s="291"/>
      <c r="I1076" s="103">
        <f>D1076+E1076+F1076+G1076+H1076</f>
        <v>0</v>
      </c>
      <c r="J1076" s="47"/>
      <c r="K1076" s="10">
        <v>400</v>
      </c>
      <c r="L1076" s="61" t="s">
        <v>260</v>
      </c>
      <c r="T1076" s="212"/>
    </row>
    <row r="1077" spans="2:20" s="2" customFormat="1" ht="18.75" customHeight="1">
      <c r="B1077" s="14" t="s">
        <v>655</v>
      </c>
      <c r="C1077" s="11">
        <v>420</v>
      </c>
      <c r="D1077" s="218"/>
      <c r="E1077" s="128"/>
      <c r="F1077" s="218"/>
      <c r="G1077" s="291"/>
      <c r="H1077" s="291"/>
      <c r="I1077" s="103">
        <f>D1077+E1077+F1077+G1077+H1077</f>
        <v>0</v>
      </c>
      <c r="J1077" s="47"/>
      <c r="K1077" s="10">
        <v>500</v>
      </c>
      <c r="L1077" s="61" t="s">
        <v>260</v>
      </c>
      <c r="T1077" s="212"/>
    </row>
    <row r="1078" spans="2:20" s="2" customFormat="1" ht="18.75" customHeight="1">
      <c r="B1078" s="292" t="s">
        <v>303</v>
      </c>
      <c r="C1078" s="84" t="s">
        <v>304</v>
      </c>
      <c r="D1078" s="218"/>
      <c r="E1078" s="218"/>
      <c r="F1078" s="381"/>
      <c r="G1078" s="128"/>
      <c r="H1078" s="128"/>
      <c r="I1078" s="103">
        <f>D1078+E1078+F1078+G1078+H1078</f>
        <v>0</v>
      </c>
      <c r="J1078" s="47"/>
      <c r="K1078" s="10">
        <v>900</v>
      </c>
      <c r="L1078" s="61" t="s">
        <v>260</v>
      </c>
      <c r="T1078" s="212"/>
    </row>
    <row r="1079" spans="2:20" s="2" customFormat="1" ht="18" customHeight="1">
      <c r="B1079" s="24" t="s">
        <v>362</v>
      </c>
      <c r="C1079" s="96"/>
      <c r="D1079" s="103">
        <f>ROUND(SUM(D1075:D1078),2)</f>
        <v>0</v>
      </c>
      <c r="E1079" s="103">
        <f>ROUND(SUM(E1075:E1078),2)</f>
        <v>0</v>
      </c>
      <c r="F1079" s="103">
        <f>ROUND(SUM(F1075:F1078),2)</f>
        <v>0</v>
      </c>
      <c r="G1079" s="103">
        <f>ROUND(SUM(G1075:G1078),2)</f>
        <v>0</v>
      </c>
      <c r="H1079" s="103">
        <f>ROUND(SUM(H1075:H1078),2)</f>
        <v>0</v>
      </c>
      <c r="I1079" s="103">
        <f>I1075+I1076+I1077+I1078</f>
        <v>0</v>
      </c>
      <c r="J1079" s="47"/>
      <c r="K1079" s="10"/>
      <c r="L1079" s="61"/>
      <c r="T1079" s="212"/>
    </row>
    <row r="1080" spans="2:20" s="2" customFormat="1" ht="12.75">
      <c r="B1080" s="4"/>
      <c r="C1080" s="12"/>
      <c r="D1080" s="47"/>
      <c r="E1080" s="47"/>
      <c r="F1080" s="47"/>
      <c r="G1080" s="47"/>
      <c r="H1080" s="47"/>
      <c r="I1080" s="47"/>
      <c r="J1080" s="47"/>
      <c r="K1080" s="10"/>
      <c r="L1080" s="61"/>
      <c r="T1080" s="212"/>
    </row>
    <row r="1081" spans="2:20" s="2" customFormat="1" ht="25.5">
      <c r="B1081" s="249" t="s">
        <v>414</v>
      </c>
      <c r="C1081" s="293" t="s">
        <v>339</v>
      </c>
      <c r="D1081" s="294" t="s">
        <v>279</v>
      </c>
      <c r="E1081" s="47"/>
      <c r="F1081" s="47"/>
      <c r="G1081" s="47"/>
      <c r="H1081" s="47"/>
      <c r="I1081" s="47"/>
      <c r="J1081" s="47"/>
      <c r="K1081" s="10"/>
      <c r="T1081" s="212"/>
    </row>
    <row r="1082" spans="2:20" s="2" customFormat="1" ht="12.75">
      <c r="B1082" s="115" t="s">
        <v>278</v>
      </c>
      <c r="C1082" s="25"/>
      <c r="D1082" s="78"/>
      <c r="E1082" s="47"/>
      <c r="F1082" s="47"/>
      <c r="G1082" s="47"/>
      <c r="H1082" s="47"/>
      <c r="I1082" s="47"/>
      <c r="J1082" s="47"/>
      <c r="K1082" s="10"/>
      <c r="T1082" s="212"/>
    </row>
    <row r="1083" spans="2:20" s="2" customFormat="1" ht="18.75" customHeight="1">
      <c r="B1083" s="14" t="s">
        <v>267</v>
      </c>
      <c r="C1083" s="11">
        <v>5900</v>
      </c>
      <c r="D1083" s="21"/>
      <c r="E1083" s="47"/>
      <c r="F1083" s="47"/>
      <c r="G1083" s="47"/>
      <c r="H1083" s="47"/>
      <c r="I1083" s="47"/>
      <c r="J1083" s="47"/>
      <c r="K1083" s="10">
        <v>100</v>
      </c>
      <c r="L1083" s="61" t="s">
        <v>260</v>
      </c>
      <c r="T1083" s="212"/>
    </row>
    <row r="1084" spans="2:20" s="2" customFormat="1" ht="18.75" customHeight="1">
      <c r="B1084" s="292" t="s">
        <v>657</v>
      </c>
      <c r="C1084" s="84">
        <v>5900</v>
      </c>
      <c r="D1084" s="22"/>
      <c r="E1084" s="47"/>
      <c r="F1084" s="47"/>
      <c r="G1084" s="47"/>
      <c r="H1084" s="47"/>
      <c r="I1084" s="47"/>
      <c r="J1084" s="47"/>
      <c r="K1084" s="10">
        <v>150</v>
      </c>
      <c r="L1084" s="61" t="s">
        <v>260</v>
      </c>
      <c r="T1084" s="212"/>
    </row>
    <row r="1085" spans="2:20" s="2" customFormat="1" ht="18" customHeight="1">
      <c r="B1085" s="63" t="s">
        <v>116</v>
      </c>
      <c r="C1085" s="64">
        <v>5900</v>
      </c>
      <c r="D1085" s="103">
        <f>ROUND(SUM(D1083:D1084),2)</f>
        <v>0</v>
      </c>
      <c r="E1085" s="47"/>
      <c r="F1085" s="47"/>
      <c r="G1085" s="47"/>
      <c r="H1085" s="47"/>
      <c r="I1085" s="47"/>
      <c r="J1085" s="47"/>
      <c r="K1085" s="10"/>
      <c r="L1085" s="61"/>
      <c r="T1085" s="212"/>
    </row>
    <row r="1086" spans="2:20" s="2" customFormat="1" ht="12.75">
      <c r="B1086" s="4"/>
      <c r="C1086" s="12"/>
      <c r="D1086" s="47"/>
      <c r="E1086" s="47"/>
      <c r="F1086" s="47"/>
      <c r="G1086" s="47"/>
      <c r="H1086" s="47"/>
      <c r="I1086" s="47"/>
      <c r="J1086" s="47"/>
      <c r="K1086" s="10"/>
      <c r="L1086" s="61"/>
      <c r="T1086" s="212"/>
    </row>
    <row r="1087" spans="2:20" s="2" customFormat="1" ht="12.75">
      <c r="B1087" s="295" t="s">
        <v>264</v>
      </c>
      <c r="C1087" s="117"/>
      <c r="D1087" s="296" t="s">
        <v>68</v>
      </c>
      <c r="E1087" s="296" t="s">
        <v>265</v>
      </c>
      <c r="F1087" s="296" t="s">
        <v>266</v>
      </c>
      <c r="G1087" s="296" t="s">
        <v>68</v>
      </c>
      <c r="H1087" s="47"/>
      <c r="I1087" s="47"/>
      <c r="J1087" s="47"/>
      <c r="K1087" s="10"/>
      <c r="L1087" s="61"/>
      <c r="T1087" s="212"/>
    </row>
    <row r="1088" spans="2:20" s="2" customFormat="1" ht="12.75">
      <c r="B1088" s="297" t="s">
        <v>412</v>
      </c>
      <c r="C1088" s="31"/>
      <c r="D1088" s="298">
        <f>IF(G2="","",LOOKUP(G2,T2:T8,U2:U8)-1)</f>
        <v>43281</v>
      </c>
      <c r="E1088" s="299" t="str">
        <f>IF(G2="","",LOOKUP(G2,T2:T8,W2:W8))</f>
        <v>2018-19</v>
      </c>
      <c r="F1088" s="299" t="str">
        <f>IF(G2="","",LOOKUP(G2,T2:T8,W2:W8))</f>
        <v>2018-19</v>
      </c>
      <c r="G1088" s="300" t="str">
        <f>IF(G2="","",LOOKUP(G2,T2:T8,V2:V8))</f>
        <v>June 30, 2019</v>
      </c>
      <c r="H1088" s="47"/>
      <c r="I1088" s="47"/>
      <c r="J1088" s="47"/>
      <c r="K1088" s="10"/>
      <c r="L1088" s="61"/>
      <c r="T1088" s="212"/>
    </row>
    <row r="1089" spans="2:20" s="2" customFormat="1" ht="18.75" customHeight="1">
      <c r="B1089" s="301" t="s">
        <v>413</v>
      </c>
      <c r="C1089" s="118"/>
      <c r="D1089" s="22"/>
      <c r="E1089" s="22">
        <v>281684.2</v>
      </c>
      <c r="F1089" s="22">
        <v>281684.2</v>
      </c>
      <c r="G1089" s="22"/>
      <c r="H1089" s="47"/>
      <c r="I1089" s="47"/>
      <c r="J1089" s="47"/>
      <c r="K1089" s="10">
        <v>200</v>
      </c>
      <c r="L1089" s="61" t="s">
        <v>260</v>
      </c>
      <c r="T1089" s="212"/>
    </row>
    <row r="1090" spans="2:20" s="2" customFormat="1" ht="15" customHeight="1">
      <c r="B1090" s="115" t="s">
        <v>280</v>
      </c>
      <c r="C1090" s="309"/>
      <c r="D1090" s="309"/>
      <c r="E1090" s="117"/>
      <c r="F1090" s="310"/>
      <c r="G1090" s="129"/>
      <c r="H1090" s="47"/>
      <c r="I1090" s="47"/>
      <c r="J1090" s="47"/>
      <c r="K1090" s="10"/>
      <c r="L1090" s="61"/>
      <c r="T1090" s="212"/>
    </row>
    <row r="1091" spans="2:20" s="2" customFormat="1" ht="18.75" customHeight="1">
      <c r="B1091" s="413" t="s">
        <v>616</v>
      </c>
      <c r="C1091" s="414"/>
      <c r="D1091" s="414"/>
      <c r="E1091" s="415"/>
      <c r="F1091" s="291">
        <v>281684.2</v>
      </c>
      <c r="G1091" s="302"/>
      <c r="H1091" s="47"/>
      <c r="I1091" s="47"/>
      <c r="J1091" s="47"/>
      <c r="K1091" s="10">
        <v>10</v>
      </c>
      <c r="L1091" s="61" t="s">
        <v>260</v>
      </c>
      <c r="T1091" s="212"/>
    </row>
    <row r="1092" spans="2:20" s="2" customFormat="1" ht="18.75" customHeight="1">
      <c r="B1092" s="303" t="s">
        <v>617</v>
      </c>
      <c r="C1092" s="304"/>
      <c r="D1092" s="304"/>
      <c r="E1092" s="304"/>
      <c r="F1092" s="291"/>
      <c r="G1092" s="302"/>
      <c r="H1092" s="47"/>
      <c r="I1092" s="47"/>
      <c r="J1092" s="47"/>
      <c r="K1092" s="10">
        <v>15</v>
      </c>
      <c r="L1092" s="61" t="s">
        <v>260</v>
      </c>
      <c r="T1092" s="212"/>
    </row>
    <row r="1093" spans="2:20" s="2" customFormat="1" ht="18.75" customHeight="1">
      <c r="B1093" s="409" t="s">
        <v>618</v>
      </c>
      <c r="C1093" s="410"/>
      <c r="D1093" s="410"/>
      <c r="E1093" s="411"/>
      <c r="F1093" s="128"/>
      <c r="G1093" s="302"/>
      <c r="H1093" s="47"/>
      <c r="I1093" s="47"/>
      <c r="J1093" s="47"/>
      <c r="K1093" s="10">
        <v>20</v>
      </c>
      <c r="L1093" s="61" t="s">
        <v>260</v>
      </c>
      <c r="T1093" s="212"/>
    </row>
    <row r="1094" spans="2:20" s="2" customFormat="1" ht="18.75" customHeight="1">
      <c r="B1094" s="409" t="s">
        <v>619</v>
      </c>
      <c r="C1094" s="410"/>
      <c r="D1094" s="410"/>
      <c r="E1094" s="411"/>
      <c r="F1094" s="128"/>
      <c r="G1094" s="302"/>
      <c r="H1094" s="47"/>
      <c r="I1094" s="47"/>
      <c r="J1094" s="47"/>
      <c r="K1094" s="10">
        <v>25</v>
      </c>
      <c r="L1094" s="61" t="s">
        <v>260</v>
      </c>
      <c r="T1094" s="212"/>
    </row>
    <row r="1095" spans="2:20" s="2" customFormat="1" ht="18.75" customHeight="1">
      <c r="B1095" s="409" t="s">
        <v>620</v>
      </c>
      <c r="C1095" s="410"/>
      <c r="D1095" s="410"/>
      <c r="E1095" s="411"/>
      <c r="F1095" s="128"/>
      <c r="G1095" s="302"/>
      <c r="H1095" s="47"/>
      <c r="I1095" s="47"/>
      <c r="J1095" s="47"/>
      <c r="K1095" s="10">
        <v>30</v>
      </c>
      <c r="L1095" s="61" t="s">
        <v>260</v>
      </c>
      <c r="T1095" s="212"/>
    </row>
    <row r="1096" spans="2:20" s="2" customFormat="1" ht="18.75" customHeight="1">
      <c r="B1096" s="409" t="s">
        <v>621</v>
      </c>
      <c r="C1096" s="410"/>
      <c r="D1096" s="410"/>
      <c r="E1096" s="411"/>
      <c r="F1096" s="128"/>
      <c r="G1096" s="302"/>
      <c r="H1096" s="47"/>
      <c r="I1096" s="47"/>
      <c r="J1096" s="47"/>
      <c r="K1096" s="10">
        <v>35</v>
      </c>
      <c r="L1096" s="61" t="s">
        <v>260</v>
      </c>
      <c r="T1096" s="212"/>
    </row>
    <row r="1097" spans="2:20" s="2" customFormat="1" ht="18.75" customHeight="1">
      <c r="B1097" s="409" t="s">
        <v>622</v>
      </c>
      <c r="C1097" s="410"/>
      <c r="D1097" s="410"/>
      <c r="E1097" s="411"/>
      <c r="F1097" s="128"/>
      <c r="G1097" s="302"/>
      <c r="H1097" s="47"/>
      <c r="I1097" s="47"/>
      <c r="J1097" s="47"/>
      <c r="K1097" s="10">
        <v>40</v>
      </c>
      <c r="L1097" s="61" t="s">
        <v>260</v>
      </c>
      <c r="S1097" s="1"/>
      <c r="T1097" s="212"/>
    </row>
    <row r="1098" spans="2:20" s="2" customFormat="1" ht="18.75" customHeight="1">
      <c r="B1098" s="409" t="s">
        <v>623</v>
      </c>
      <c r="C1098" s="410"/>
      <c r="D1098" s="410"/>
      <c r="E1098" s="411"/>
      <c r="F1098" s="128"/>
      <c r="G1098" s="302"/>
      <c r="H1098" s="47"/>
      <c r="I1098" s="47"/>
      <c r="J1098" s="47"/>
      <c r="K1098" s="10">
        <v>45</v>
      </c>
      <c r="L1098" s="61" t="s">
        <v>260</v>
      </c>
      <c r="S1098" s="1"/>
      <c r="T1098" s="212"/>
    </row>
    <row r="1099" spans="1:20" ht="18.75" customHeight="1">
      <c r="A1099" s="2"/>
      <c r="B1099" s="409" t="s">
        <v>624</v>
      </c>
      <c r="C1099" s="410"/>
      <c r="D1099" s="410"/>
      <c r="E1099" s="411"/>
      <c r="F1099" s="128"/>
      <c r="G1099" s="302"/>
      <c r="H1099" s="47"/>
      <c r="I1099" s="47"/>
      <c r="J1099" s="47"/>
      <c r="K1099" s="10">
        <v>50</v>
      </c>
      <c r="L1099" s="61" t="s">
        <v>260</v>
      </c>
      <c r="M1099" s="2"/>
      <c r="N1099" s="2"/>
      <c r="O1099" s="2"/>
      <c r="P1099" s="2"/>
      <c r="Q1099" s="2"/>
      <c r="R1099" s="2"/>
      <c r="T1099" s="212"/>
    </row>
    <row r="1100" spans="1:19" ht="18.75" customHeight="1">
      <c r="A1100" s="2"/>
      <c r="B1100" s="409" t="s">
        <v>625</v>
      </c>
      <c r="C1100" s="410"/>
      <c r="D1100" s="410"/>
      <c r="E1100" s="411"/>
      <c r="F1100" s="128"/>
      <c r="G1100" s="302"/>
      <c r="H1100" s="47"/>
      <c r="I1100" s="47"/>
      <c r="J1100" s="47"/>
      <c r="K1100" s="10">
        <v>55</v>
      </c>
      <c r="L1100" s="61" t="s">
        <v>260</v>
      </c>
      <c r="M1100" s="2"/>
      <c r="N1100" s="2"/>
      <c r="O1100" s="2"/>
      <c r="P1100" s="2"/>
      <c r="Q1100" s="2"/>
      <c r="R1100" s="2"/>
      <c r="S1100" s="2"/>
    </row>
    <row r="1101" spans="1:19" ht="18" customHeight="1">
      <c r="A1101" s="2"/>
      <c r="B1101" s="419" t="s">
        <v>220</v>
      </c>
      <c r="C1101" s="420"/>
      <c r="D1101" s="420"/>
      <c r="E1101" s="421"/>
      <c r="F1101" s="305">
        <f>SUM(F1091:F1100)</f>
        <v>281684.2</v>
      </c>
      <c r="G1101" s="47"/>
      <c r="H1101" s="47"/>
      <c r="I1101" s="47"/>
      <c r="J1101" s="47"/>
      <c r="K1101" s="10"/>
      <c r="L1101" s="2"/>
      <c r="M1101" s="2"/>
      <c r="N1101" s="2"/>
      <c r="O1101" s="2"/>
      <c r="P1101" s="2"/>
      <c r="Q1101" s="2"/>
      <c r="R1101" s="2"/>
      <c r="S1101" s="2"/>
    </row>
    <row r="1102" spans="2:20" s="2" customFormat="1" ht="12.75">
      <c r="B1102" s="4"/>
      <c r="C1102" s="12"/>
      <c r="D1102" s="47"/>
      <c r="E1102" s="47"/>
      <c r="F1102" s="47"/>
      <c r="G1102" s="47"/>
      <c r="H1102" s="47"/>
      <c r="I1102" s="47"/>
      <c r="J1102" s="47"/>
      <c r="K1102" s="10"/>
      <c r="T1102" s="212"/>
    </row>
    <row r="1103" spans="2:20" s="2" customFormat="1" ht="25.5">
      <c r="B1103" s="249" t="s">
        <v>555</v>
      </c>
      <c r="C1103" s="293" t="s">
        <v>550</v>
      </c>
      <c r="D1103" s="294" t="s">
        <v>279</v>
      </c>
      <c r="E1103" s="47"/>
      <c r="F1103" s="47"/>
      <c r="G1103" s="47"/>
      <c r="H1103" s="47"/>
      <c r="I1103" s="47"/>
      <c r="J1103" s="47"/>
      <c r="K1103" s="10"/>
      <c r="T1103" s="212"/>
    </row>
    <row r="1104" spans="2:20" s="2" customFormat="1" ht="13.5">
      <c r="B1104" s="382" t="s">
        <v>690</v>
      </c>
      <c r="C1104" s="25"/>
      <c r="D1104" s="78"/>
      <c r="E1104" s="47"/>
      <c r="F1104" s="47"/>
      <c r="G1104" s="47"/>
      <c r="H1104" s="47"/>
      <c r="I1104" s="47"/>
      <c r="J1104" s="47"/>
      <c r="K1104" s="10"/>
      <c r="S1104" s="1"/>
      <c r="T1104" s="212"/>
    </row>
    <row r="1105" spans="2:20" s="2" customFormat="1" ht="18.75" customHeight="1">
      <c r="B1105" s="14" t="s">
        <v>553</v>
      </c>
      <c r="C1105" s="11">
        <v>100</v>
      </c>
      <c r="D1105" s="21">
        <v>8112235.84</v>
      </c>
      <c r="E1105" s="47"/>
      <c r="F1105" s="47"/>
      <c r="G1105" s="47"/>
      <c r="H1105" s="47"/>
      <c r="I1105" s="47"/>
      <c r="J1105" s="47"/>
      <c r="K1105" s="10">
        <v>700</v>
      </c>
      <c r="L1105" s="61" t="s">
        <v>260</v>
      </c>
      <c r="S1105" s="1"/>
      <c r="T1105" s="212"/>
    </row>
    <row r="1106" spans="1:18" ht="18.75" customHeight="1">
      <c r="A1106" s="2"/>
      <c r="B1106" s="292" t="s">
        <v>554</v>
      </c>
      <c r="C1106" s="84">
        <v>100</v>
      </c>
      <c r="D1106" s="22">
        <v>1463773.29</v>
      </c>
      <c r="E1106" s="47"/>
      <c r="F1106" s="47"/>
      <c r="G1106" s="47"/>
      <c r="H1106" s="47"/>
      <c r="I1106" s="47"/>
      <c r="J1106" s="47"/>
      <c r="K1106" s="10">
        <v>800</v>
      </c>
      <c r="L1106" s="61" t="s">
        <v>260</v>
      </c>
      <c r="M1106" s="2"/>
      <c r="N1106" s="2"/>
      <c r="O1106" s="2"/>
      <c r="P1106" s="2"/>
      <c r="Q1106" s="2"/>
      <c r="R1106" s="2"/>
    </row>
    <row r="1107" spans="2:11" ht="12.75">
      <c r="B1107" s="4"/>
      <c r="C1107" s="12"/>
      <c r="D1107" s="13"/>
      <c r="E1107" s="13"/>
      <c r="F1107" s="13"/>
      <c r="G1107" s="13"/>
      <c r="H1107" s="13"/>
      <c r="I1107" s="13"/>
      <c r="J1107" s="50"/>
      <c r="K1107" s="9"/>
    </row>
    <row r="1108" spans="2:11" ht="12.75">
      <c r="B1108" s="4" t="s">
        <v>21</v>
      </c>
      <c r="C1108" s="12"/>
      <c r="D1108" s="13"/>
      <c r="E1108" s="13"/>
      <c r="F1108" s="13"/>
      <c r="G1108" s="13"/>
      <c r="H1108" s="13"/>
      <c r="I1108" s="13"/>
      <c r="J1108" s="50"/>
      <c r="K1108" s="9"/>
    </row>
    <row r="1109" spans="2:11" ht="12.75">
      <c r="B1109" s="4"/>
      <c r="C1109" s="12"/>
      <c r="D1109" s="13"/>
      <c r="E1109" s="13"/>
      <c r="F1109" s="13"/>
      <c r="G1109" s="13"/>
      <c r="H1109" s="13"/>
      <c r="I1109" s="13"/>
      <c r="J1109" s="50"/>
      <c r="K1109" s="9"/>
    </row>
    <row r="1110" spans="2:11" ht="12.75">
      <c r="B1110" s="4"/>
      <c r="C1110" s="12"/>
      <c r="D1110" s="13"/>
      <c r="E1110" s="13"/>
      <c r="F1110" s="13"/>
      <c r="G1110" s="13"/>
      <c r="H1110" s="13"/>
      <c r="I1110" s="13"/>
      <c r="J1110" s="50"/>
      <c r="K1110" s="9"/>
    </row>
    <row r="1111" spans="1:11" ht="12.75">
      <c r="A1111" s="9" t="s">
        <v>261</v>
      </c>
      <c r="B1111" s="90" t="str">
        <f>$B$1</f>
        <v>DISTRICT SCHOOL BOARD OF OKEECHOBEE COUNTY</v>
      </c>
      <c r="F1111" s="306"/>
      <c r="H1111" s="88"/>
      <c r="I1111" s="88"/>
      <c r="J1111" s="33"/>
      <c r="K1111" s="35" t="s">
        <v>281</v>
      </c>
    </row>
    <row r="1112" spans="2:11" ht="12.75">
      <c r="B1112" s="90" t="s">
        <v>325</v>
      </c>
      <c r="D1112" s="307"/>
      <c r="F1112" s="306"/>
      <c r="J1112" s="89"/>
      <c r="K1112" s="42" t="s">
        <v>598</v>
      </c>
    </row>
    <row r="1113" spans="2:11" ht="12.75">
      <c r="B1113" s="213" t="str">
        <f>B4</f>
        <v>For the Fiscal Year Ended June 30, 2019</v>
      </c>
      <c r="C1113" s="12"/>
      <c r="D1113" s="13"/>
      <c r="E1113" s="13"/>
      <c r="F1113" s="13"/>
      <c r="G1113" s="13"/>
      <c r="H1113" s="13"/>
      <c r="I1113" s="13"/>
      <c r="J1113" s="50"/>
      <c r="K1113" s="89" t="s">
        <v>326</v>
      </c>
    </row>
    <row r="1114" spans="2:12" ht="12.75">
      <c r="B1114" s="393" t="s">
        <v>393</v>
      </c>
      <c r="C1114" s="416" t="s">
        <v>339</v>
      </c>
      <c r="D1114" s="91">
        <v>100</v>
      </c>
      <c r="E1114" s="91">
        <v>200</v>
      </c>
      <c r="F1114" s="91">
        <v>300</v>
      </c>
      <c r="G1114" s="91">
        <v>400</v>
      </c>
      <c r="H1114" s="91">
        <v>500</v>
      </c>
      <c r="I1114" s="91">
        <v>600</v>
      </c>
      <c r="J1114" s="91">
        <v>700</v>
      </c>
      <c r="K1114" s="91"/>
      <c r="L1114" s="6"/>
    </row>
    <row r="1115" spans="2:12" ht="25.5">
      <c r="B1115" s="418"/>
      <c r="C1115" s="417"/>
      <c r="D1115" s="30" t="s">
        <v>8</v>
      </c>
      <c r="E1115" s="30" t="s">
        <v>340</v>
      </c>
      <c r="F1115" s="30" t="s">
        <v>341</v>
      </c>
      <c r="G1115" s="30" t="s">
        <v>342</v>
      </c>
      <c r="H1115" s="30" t="s">
        <v>343</v>
      </c>
      <c r="I1115" s="30" t="s">
        <v>344</v>
      </c>
      <c r="J1115" s="30" t="s">
        <v>7</v>
      </c>
      <c r="K1115" s="30" t="s">
        <v>9</v>
      </c>
      <c r="L1115" s="6"/>
    </row>
    <row r="1116" spans="2:12" ht="12.75">
      <c r="B1116" s="115" t="s">
        <v>11</v>
      </c>
      <c r="C1116" s="93"/>
      <c r="D1116" s="75"/>
      <c r="E1116" s="75"/>
      <c r="F1116" s="75"/>
      <c r="G1116" s="75"/>
      <c r="H1116" s="75"/>
      <c r="I1116" s="75"/>
      <c r="J1116" s="75"/>
      <c r="K1116" s="75"/>
      <c r="L1116" s="6"/>
    </row>
    <row r="1117" spans="2:12" ht="18.75" customHeight="1">
      <c r="B1117" s="14" t="s">
        <v>262</v>
      </c>
      <c r="C1117" s="11">
        <v>5500</v>
      </c>
      <c r="D1117" s="39">
        <v>108084.04</v>
      </c>
      <c r="E1117" s="39">
        <v>50420.24</v>
      </c>
      <c r="F1117" s="39">
        <v>5300</v>
      </c>
      <c r="G1117" s="39"/>
      <c r="H1117" s="39">
        <v>42010.41</v>
      </c>
      <c r="I1117" s="39">
        <v>22612.21</v>
      </c>
      <c r="J1117" s="39">
        <v>1367.13</v>
      </c>
      <c r="K1117" s="99">
        <f aca="true" t="shared" si="71" ref="K1117:K1132">ROUND(SUM(D1117:J1117),2)</f>
        <v>229794.03</v>
      </c>
      <c r="L1117" s="6"/>
    </row>
    <row r="1118" spans="2:12" ht="18.75" customHeight="1">
      <c r="B1118" s="14" t="s">
        <v>552</v>
      </c>
      <c r="C1118" s="11">
        <v>6100</v>
      </c>
      <c r="D1118" s="39"/>
      <c r="E1118" s="39"/>
      <c r="F1118" s="39"/>
      <c r="G1118" s="39"/>
      <c r="H1118" s="39"/>
      <c r="I1118" s="39"/>
      <c r="J1118" s="39"/>
      <c r="K1118" s="99">
        <f t="shared" si="71"/>
        <v>0</v>
      </c>
      <c r="L1118" s="6"/>
    </row>
    <row r="1119" spans="2:12" ht="18.75" customHeight="1">
      <c r="B1119" s="14" t="s">
        <v>204</v>
      </c>
      <c r="C1119" s="11">
        <v>6200</v>
      </c>
      <c r="D1119" s="39"/>
      <c r="E1119" s="39"/>
      <c r="F1119" s="39"/>
      <c r="G1119" s="39"/>
      <c r="H1119" s="39"/>
      <c r="I1119" s="39"/>
      <c r="J1119" s="39"/>
      <c r="K1119" s="99">
        <f t="shared" si="71"/>
        <v>0</v>
      </c>
      <c r="L1119" s="6"/>
    </row>
    <row r="1120" spans="2:12" ht="18.75" customHeight="1">
      <c r="B1120" s="14" t="s">
        <v>205</v>
      </c>
      <c r="C1120" s="11">
        <v>6300</v>
      </c>
      <c r="D1120" s="39"/>
      <c r="E1120" s="39"/>
      <c r="F1120" s="39"/>
      <c r="G1120" s="39"/>
      <c r="H1120" s="39"/>
      <c r="I1120" s="39"/>
      <c r="J1120" s="39"/>
      <c r="K1120" s="99">
        <f t="shared" si="71"/>
        <v>0</v>
      </c>
      <c r="L1120" s="6"/>
    </row>
    <row r="1121" spans="2:12" ht="18.75" customHeight="1">
      <c r="B1121" s="14" t="s">
        <v>206</v>
      </c>
      <c r="C1121" s="11">
        <v>6400</v>
      </c>
      <c r="D1121" s="39"/>
      <c r="E1121" s="39"/>
      <c r="F1121" s="39"/>
      <c r="G1121" s="39"/>
      <c r="H1121" s="39"/>
      <c r="I1121" s="39"/>
      <c r="J1121" s="39"/>
      <c r="K1121" s="99">
        <f t="shared" si="71"/>
        <v>0</v>
      </c>
      <c r="L1121" s="6"/>
    </row>
    <row r="1122" spans="2:12" ht="18.75" customHeight="1">
      <c r="B1122" s="308" t="s">
        <v>568</v>
      </c>
      <c r="C1122" s="11">
        <v>6500</v>
      </c>
      <c r="D1122" s="39"/>
      <c r="E1122" s="39"/>
      <c r="F1122" s="39"/>
      <c r="G1122" s="39"/>
      <c r="H1122" s="39"/>
      <c r="I1122" s="39"/>
      <c r="J1122" s="39"/>
      <c r="K1122" s="99">
        <f t="shared" si="71"/>
        <v>0</v>
      </c>
      <c r="L1122" s="6"/>
    </row>
    <row r="1123" spans="2:12" ht="18.75" customHeight="1">
      <c r="B1123" s="14" t="s">
        <v>256</v>
      </c>
      <c r="C1123" s="11">
        <v>7100</v>
      </c>
      <c r="D1123" s="39"/>
      <c r="E1123" s="39"/>
      <c r="F1123" s="39"/>
      <c r="G1123" s="39"/>
      <c r="H1123" s="39"/>
      <c r="I1123" s="39"/>
      <c r="J1123" s="39"/>
      <c r="K1123" s="99">
        <f t="shared" si="71"/>
        <v>0</v>
      </c>
      <c r="L1123" s="6"/>
    </row>
    <row r="1124" spans="2:12" ht="18.75" customHeight="1">
      <c r="B1124" s="14" t="s">
        <v>207</v>
      </c>
      <c r="C1124" s="11">
        <v>7200</v>
      </c>
      <c r="D1124" s="39"/>
      <c r="E1124" s="39"/>
      <c r="F1124" s="39"/>
      <c r="G1124" s="39"/>
      <c r="H1124" s="39"/>
      <c r="I1124" s="39"/>
      <c r="J1124" s="39"/>
      <c r="K1124" s="99">
        <f t="shared" si="71"/>
        <v>0</v>
      </c>
      <c r="L1124" s="6"/>
    </row>
    <row r="1125" spans="2:12" ht="18.75" customHeight="1">
      <c r="B1125" s="14" t="s">
        <v>208</v>
      </c>
      <c r="C1125" s="11">
        <v>7300</v>
      </c>
      <c r="D1125" s="39"/>
      <c r="E1125" s="39"/>
      <c r="F1125" s="39"/>
      <c r="G1125" s="39"/>
      <c r="H1125" s="39"/>
      <c r="I1125" s="39"/>
      <c r="J1125" s="39"/>
      <c r="K1125" s="99">
        <f t="shared" si="71"/>
        <v>0</v>
      </c>
      <c r="L1125" s="6"/>
    </row>
    <row r="1126" spans="2:12" ht="18.75" customHeight="1">
      <c r="B1126" s="14" t="s">
        <v>209</v>
      </c>
      <c r="C1126" s="11">
        <v>7410</v>
      </c>
      <c r="D1126" s="39"/>
      <c r="E1126" s="39"/>
      <c r="F1126" s="39"/>
      <c r="G1126" s="39"/>
      <c r="H1126" s="39"/>
      <c r="I1126" s="39"/>
      <c r="J1126" s="39"/>
      <c r="K1126" s="99">
        <f t="shared" si="71"/>
        <v>0</v>
      </c>
      <c r="L1126" s="6"/>
    </row>
    <row r="1127" spans="2:12" ht="18.75" customHeight="1">
      <c r="B1127" s="14" t="s">
        <v>210</v>
      </c>
      <c r="C1127" s="11">
        <v>7500</v>
      </c>
      <c r="D1127" s="39"/>
      <c r="E1127" s="39"/>
      <c r="F1127" s="39"/>
      <c r="G1127" s="39"/>
      <c r="H1127" s="39"/>
      <c r="I1127" s="39"/>
      <c r="J1127" s="39"/>
      <c r="K1127" s="99">
        <f t="shared" si="71"/>
        <v>0</v>
      </c>
      <c r="L1127" s="6"/>
    </row>
    <row r="1128" spans="2:12" ht="18.75" customHeight="1">
      <c r="B1128" s="14" t="s">
        <v>211</v>
      </c>
      <c r="C1128" s="11">
        <v>7600</v>
      </c>
      <c r="D1128" s="39"/>
      <c r="E1128" s="39"/>
      <c r="F1128" s="39"/>
      <c r="G1128" s="39"/>
      <c r="H1128" s="39"/>
      <c r="I1128" s="39"/>
      <c r="J1128" s="39"/>
      <c r="K1128" s="99">
        <f t="shared" si="71"/>
        <v>0</v>
      </c>
      <c r="L1128" s="6"/>
    </row>
    <row r="1129" spans="2:12" ht="18.75" customHeight="1">
      <c r="B1129" s="14" t="s">
        <v>212</v>
      </c>
      <c r="C1129" s="11">
        <v>7700</v>
      </c>
      <c r="D1129" s="39"/>
      <c r="E1129" s="39"/>
      <c r="F1129" s="39"/>
      <c r="G1129" s="39"/>
      <c r="H1129" s="39"/>
      <c r="I1129" s="39"/>
      <c r="J1129" s="39"/>
      <c r="K1129" s="99">
        <f t="shared" si="71"/>
        <v>0</v>
      </c>
      <c r="L1129" s="6"/>
    </row>
    <row r="1130" spans="2:12" ht="18.75" customHeight="1">
      <c r="B1130" s="14" t="s">
        <v>372</v>
      </c>
      <c r="C1130" s="11">
        <v>7800</v>
      </c>
      <c r="D1130" s="39"/>
      <c r="E1130" s="39"/>
      <c r="F1130" s="39"/>
      <c r="G1130" s="39"/>
      <c r="H1130" s="39"/>
      <c r="I1130" s="39"/>
      <c r="J1130" s="39"/>
      <c r="K1130" s="99">
        <f t="shared" si="71"/>
        <v>0</v>
      </c>
      <c r="L1130" s="6"/>
    </row>
    <row r="1131" spans="2:12" ht="18.75" customHeight="1">
      <c r="B1131" s="14" t="s">
        <v>213</v>
      </c>
      <c r="C1131" s="11">
        <v>7900</v>
      </c>
      <c r="D1131" s="39"/>
      <c r="E1131" s="39"/>
      <c r="F1131" s="39"/>
      <c r="G1131" s="39"/>
      <c r="H1131" s="39">
        <v>2552.33</v>
      </c>
      <c r="I1131" s="39">
        <v>98</v>
      </c>
      <c r="J1131" s="39"/>
      <c r="K1131" s="99">
        <f t="shared" si="71"/>
        <v>2650.33</v>
      </c>
      <c r="L1131" s="6"/>
    </row>
    <row r="1132" spans="2:12" ht="18.75" customHeight="1">
      <c r="B1132" s="14" t="s">
        <v>214</v>
      </c>
      <c r="C1132" s="11">
        <v>8100</v>
      </c>
      <c r="D1132" s="39"/>
      <c r="E1132" s="39"/>
      <c r="F1132" s="39"/>
      <c r="G1132" s="39"/>
      <c r="H1132" s="39"/>
      <c r="I1132" s="39"/>
      <c r="J1132" s="39"/>
      <c r="K1132" s="99">
        <f t="shared" si="71"/>
        <v>0</v>
      </c>
      <c r="L1132" s="6"/>
    </row>
    <row r="1133" spans="2:12" ht="18.75" customHeight="1">
      <c r="B1133" s="14" t="s">
        <v>215</v>
      </c>
      <c r="C1133" s="11">
        <v>8200</v>
      </c>
      <c r="D1133" s="39"/>
      <c r="E1133" s="39"/>
      <c r="F1133" s="39"/>
      <c r="G1133" s="39"/>
      <c r="H1133" s="39"/>
      <c r="I1133" s="39"/>
      <c r="J1133" s="39"/>
      <c r="K1133" s="99">
        <f>ROUND(SUM(D1133:J1133),2)</f>
        <v>0</v>
      </c>
      <c r="L1133" s="6"/>
    </row>
    <row r="1134" spans="2:12" ht="18.75" customHeight="1">
      <c r="B1134" s="14" t="s">
        <v>216</v>
      </c>
      <c r="C1134" s="11">
        <v>9100</v>
      </c>
      <c r="D1134" s="39"/>
      <c r="E1134" s="39"/>
      <c r="F1134" s="39"/>
      <c r="G1134" s="39"/>
      <c r="H1134" s="39"/>
      <c r="I1134" s="39"/>
      <c r="J1134" s="39"/>
      <c r="K1134" s="99">
        <f>ROUND(SUM(D1134:J1134),2)</f>
        <v>0</v>
      </c>
      <c r="L1134" s="6"/>
    </row>
    <row r="1135" spans="2:12" ht="12.75">
      <c r="B1135" s="94" t="s">
        <v>12</v>
      </c>
      <c r="C1135" s="95"/>
      <c r="D1135" s="223"/>
      <c r="E1135" s="223"/>
      <c r="F1135" s="223"/>
      <c r="G1135" s="223"/>
      <c r="H1135" s="223"/>
      <c r="I1135" s="65"/>
      <c r="J1135" s="223"/>
      <c r="K1135" s="68"/>
      <c r="L1135" s="6"/>
    </row>
    <row r="1136" spans="2:12" ht="18.75" customHeight="1">
      <c r="B1136" s="14" t="s">
        <v>217</v>
      </c>
      <c r="C1136" s="11">
        <v>7420</v>
      </c>
      <c r="D1136" s="224"/>
      <c r="E1136" s="224"/>
      <c r="F1136" s="224"/>
      <c r="G1136" s="224"/>
      <c r="H1136" s="224"/>
      <c r="I1136" s="39"/>
      <c r="J1136" s="224"/>
      <c r="K1136" s="99">
        <f>ROUND(I1136,2)</f>
        <v>0</v>
      </c>
      <c r="L1136" s="6"/>
    </row>
    <row r="1137" spans="2:12" ht="18.75" customHeight="1">
      <c r="B1137" s="14" t="s">
        <v>218</v>
      </c>
      <c r="C1137" s="11">
        <v>9300</v>
      </c>
      <c r="D1137" s="224"/>
      <c r="E1137" s="224"/>
      <c r="F1137" s="224"/>
      <c r="G1137" s="224"/>
      <c r="H1137" s="224"/>
      <c r="I1137" s="39"/>
      <c r="J1137" s="224"/>
      <c r="K1137" s="99">
        <f>ROUND(I1137,2)</f>
        <v>0</v>
      </c>
      <c r="L1137" s="6"/>
    </row>
    <row r="1138" spans="2:12" ht="12.75">
      <c r="B1138" s="94" t="s">
        <v>13</v>
      </c>
      <c r="C1138" s="95"/>
      <c r="D1138" s="223"/>
      <c r="E1138" s="223"/>
      <c r="F1138" s="223"/>
      <c r="G1138" s="223"/>
      <c r="H1138" s="223"/>
      <c r="I1138" s="223"/>
      <c r="J1138" s="65"/>
      <c r="K1138" s="68"/>
      <c r="L1138" s="6"/>
    </row>
    <row r="1139" spans="2:12" ht="18.75" customHeight="1">
      <c r="B1139" s="14" t="s">
        <v>33</v>
      </c>
      <c r="C1139" s="11">
        <v>710</v>
      </c>
      <c r="D1139" s="224"/>
      <c r="E1139" s="224"/>
      <c r="F1139" s="224"/>
      <c r="G1139" s="224"/>
      <c r="H1139" s="224"/>
      <c r="I1139" s="224"/>
      <c r="J1139" s="39"/>
      <c r="K1139" s="99">
        <f>ROUND(J1139,2)</f>
        <v>0</v>
      </c>
      <c r="L1139" s="6"/>
    </row>
    <row r="1140" spans="2:12" ht="18.75" customHeight="1">
      <c r="B1140" s="14" t="s">
        <v>219</v>
      </c>
      <c r="C1140" s="11">
        <v>720</v>
      </c>
      <c r="D1140" s="224"/>
      <c r="E1140" s="224"/>
      <c r="F1140" s="224"/>
      <c r="G1140" s="224"/>
      <c r="H1140" s="224"/>
      <c r="I1140" s="224"/>
      <c r="J1140" s="39"/>
      <c r="K1140" s="99">
        <f>ROUND(J1140,2)</f>
        <v>0</v>
      </c>
      <c r="L1140" s="6"/>
    </row>
    <row r="1141" spans="2:12" ht="18.75" customHeight="1">
      <c r="B1141" s="63" t="s">
        <v>220</v>
      </c>
      <c r="C1141" s="96"/>
      <c r="D1141" s="98">
        <f>ROUND(SUM(D1117:D1134),2)</f>
        <v>108084.04</v>
      </c>
      <c r="E1141" s="100">
        <f>ROUND(SUM(E1117:E1134),2)</f>
        <v>50420.24</v>
      </c>
      <c r="F1141" s="100">
        <f>ROUND(SUM(F1117:F1134),2)</f>
        <v>5300</v>
      </c>
      <c r="G1141" s="100">
        <f>ROUND(SUM(G1117:G1134),2)</f>
        <v>0</v>
      </c>
      <c r="H1141" s="100">
        <f>ROUND(SUM(H1117:H1134),2)</f>
        <v>44562.74</v>
      </c>
      <c r="I1141" s="100">
        <f>ROUND(SUM(I1117:I1134)+SUM(I1136:I1137),2)</f>
        <v>22710.21</v>
      </c>
      <c r="J1141" s="100">
        <f>ROUND(SUM(J1117:J1134)+SUM(J1139:J1140),2)</f>
        <v>1367.13</v>
      </c>
      <c r="K1141" s="100">
        <f>ROUND(SUM(D1141:J1141),2)</f>
        <v>232444.36</v>
      </c>
      <c r="L1141" s="6"/>
    </row>
    <row r="1142" ht="12.75"/>
    <row r="1143" spans="1:2" ht="15.75">
      <c r="A1143" s="97"/>
      <c r="B1143" s="1" t="s">
        <v>519</v>
      </c>
    </row>
    <row r="1144" ht="12.75"/>
    <row r="1145" ht="12.75">
      <c r="B1145" s="4" t="s">
        <v>21</v>
      </c>
    </row>
    <row r="1146" spans="2:12" ht="12.75">
      <c r="B1146" s="51"/>
      <c r="C1146" s="12"/>
      <c r="D1146" s="13"/>
      <c r="E1146" s="13"/>
      <c r="F1146" s="13"/>
      <c r="G1146" s="13"/>
      <c r="H1146" s="13"/>
      <c r="I1146" s="13"/>
      <c r="J1146" s="13"/>
      <c r="K1146" s="50"/>
      <c r="L1146" s="9"/>
    </row>
    <row r="1147" spans="1:5" ht="12.75">
      <c r="A1147" s="6" t="s">
        <v>120</v>
      </c>
      <c r="B1147" s="6"/>
      <c r="C1147" s="6"/>
      <c r="D1147" s="6"/>
      <c r="E1147" s="6"/>
    </row>
  </sheetData>
  <sheetProtection sheet="1"/>
  <mergeCells count="66">
    <mergeCell ref="C1114:C1115"/>
    <mergeCell ref="F871:F872"/>
    <mergeCell ref="B1095:E1095"/>
    <mergeCell ref="C938:C939"/>
    <mergeCell ref="C1012:C1013"/>
    <mergeCell ref="B1114:B1115"/>
    <mergeCell ref="B1101:E1101"/>
    <mergeCell ref="B1097:E1097"/>
    <mergeCell ref="B1098:E1098"/>
    <mergeCell ref="B1099:E1099"/>
    <mergeCell ref="B1100:E1100"/>
    <mergeCell ref="B1096:E1096"/>
    <mergeCell ref="B871:B872"/>
    <mergeCell ref="B1004:G1005"/>
    <mergeCell ref="C1050:C1051"/>
    <mergeCell ref="C908:C909"/>
    <mergeCell ref="C968:C969"/>
    <mergeCell ref="B1094:E1094"/>
    <mergeCell ref="B1091:E1091"/>
    <mergeCell ref="B1093:E1093"/>
    <mergeCell ref="K454:K455"/>
    <mergeCell ref="E846:E847"/>
    <mergeCell ref="B656:B657"/>
    <mergeCell ref="C656:C657"/>
    <mergeCell ref="K721:K722"/>
    <mergeCell ref="B454:B455"/>
    <mergeCell ref="C601:C602"/>
    <mergeCell ref="C721:C722"/>
    <mergeCell ref="C783:C784"/>
    <mergeCell ref="B846:B847"/>
    <mergeCell ref="C1029:C1030"/>
    <mergeCell ref="K391:K392"/>
    <mergeCell ref="K85:K86"/>
    <mergeCell ref="B313:B314"/>
    <mergeCell ref="C313:C314"/>
    <mergeCell ref="K313:K314"/>
    <mergeCell ref="B85:B86"/>
    <mergeCell ref="B391:B392"/>
    <mergeCell ref="C391:C392"/>
    <mergeCell ref="C980:C981"/>
    <mergeCell ref="G980:G981"/>
    <mergeCell ref="C997:C998"/>
    <mergeCell ref="D997:D998"/>
    <mergeCell ref="C85:C86"/>
    <mergeCell ref="N601:N602"/>
    <mergeCell ref="B601:B602"/>
    <mergeCell ref="N542:N543"/>
    <mergeCell ref="B542:B543"/>
    <mergeCell ref="C542:C543"/>
    <mergeCell ref="C454:C455"/>
    <mergeCell ref="B721:B722"/>
    <mergeCell ref="B783:B784"/>
    <mergeCell ref="C1022:C1023"/>
    <mergeCell ref="C871:C872"/>
    <mergeCell ref="B980:B981"/>
    <mergeCell ref="B997:B998"/>
    <mergeCell ref="E997:E998"/>
    <mergeCell ref="F997:F998"/>
    <mergeCell ref="G997:G998"/>
    <mergeCell ref="E980:E981"/>
    <mergeCell ref="K656:K657"/>
    <mergeCell ref="C846:C847"/>
    <mergeCell ref="F846:F847"/>
    <mergeCell ref="D980:D981"/>
    <mergeCell ref="K783:K784"/>
    <mergeCell ref="F980:F981"/>
  </mergeCells>
  <dataValidations count="24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874:D875 D877:D881 D883 D885:D889 D891:D89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877:E881 E883 E885:E889 E891:E893 E895:E896 E874:E875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914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915">
      <formula1>0</formula1>
    </dataValidation>
    <dataValidation type="decimal" operator="greaterThanOrEqual" allowBlank="1" showInputMessage="1" showErrorMessage="1" sqref="F916:F917 D914:E920 G914:G921 I910:I924 D922:G924 D469:J469 D961:D965 D1016:G1021 D972:G972 D1025:D1027 D1083:D1084 D1089:G1089 F1091:F1100 D1117:J1134 I1136:I1137 J1139:J1140 D744:J747 D741:J742 D730:J737 D724:J727 D685:D686 D89:D105 D123:D125 D127:D132 D417 D169:D178 D609:M613 D615:M621 D222:D224 D226:D232 D606:M607 D603:M604 D857:D862 D806:J809 E88:J105 D340:D342 D344:D350 D803:J803 D419:D425 D817:J823 D792:J799 D755:J761 D786:J789 D493:J494 D471:J473 D502:J503 D688:D693 H920 G885:J889 G877:J881 G874:J875 D496:J499 D507:J513 D490:J491 D654 F1035:F1048 H911:H912 H914:H915 I1063:I1069 H922 F919:F920 D921:F921 D910:G913 D8:D9 D1105:D1106 D848:D854 D466:J466 D944:F958 D1040:E1042 D1044:E1046 D1032:F1034 D1052:F1052 G961:G966 F961:F965 D1036:E1038 F1067:F1069 D1063:E1069 G1063:G1069 F1063:F1065 F1078 G1075:G1078 E1075:E1077 D1075">
      <formula1>0</formula1>
    </dataValidation>
    <dataValidation type="decimal" operator="lessThanOrEqual" allowBlank="1" showInputMessage="1" showErrorMessage="1" errorTitle="Value Error" error="Value in this cell must be negative." sqref="D624:M630 D135:D140 D235:D241 D608:M608 D605:M605 D428:D434 D353:D359 D492:J492 D500:J501 D504:J505 D516:J522 D495:J495 D764:J770 D748:J750 D696:D701 D826:J832 D810:J812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712 D252 D370 D445 D533:J533 D641:M641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87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875">
      <formula1>0</formula1>
    </dataValidation>
    <dataValidation type="decimal" operator="greaterThanOrEqual" allowBlank="1" showErrorMessage="1" sqref="I1062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848:F854 E857:F862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0:D65 D67:D75 D168:D178 D181:D184 D187 D190:D198 D266:D270 D293 D296 D299:D303 D30:D33 D651:D653 D381 D384 D387:D388 D457:J458 D460:J460 D462:J463 D469:J472 D475:J478 D545:M546 D548:M548 D35:D38 D7:D9 D273:D289 D550:M557 D18:D28 D569:M572 D466:J466 D563:M566 J560:K560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567:M567 D385 D470:J470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394:J410 I412:I413 D483:J486 J680:J681 D588:M591 D659:J675 I677:I678 D577:M586 D560:I560 L560:M560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468:J468 D562:M562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468:J468 D562:M562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467:J467 D561:M561">
      <formula1>0</formula1>
    </dataValidation>
    <dataValidation type="list" allowBlank="1" showInputMessage="1" showErrorMessage="1" sqref="G1">
      <formula1>$S$1:$S$68</formula1>
    </dataValidation>
    <dataValidation type="decimal" operator="greaterThanOrEqual" allowBlank="1" showInputMessage="1" showErrorMessage="1" errorTitle="Value Error" error="Value in this cell must be positive." sqref="E910:E924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17, Exhibit K-12, Schedule of Categorical Programs." sqref="G1062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062:H1069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17, Exhibit K-12, Schedule of Categorical Programs." sqref="D1062:F1062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62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WHEELER, COREY</cp:lastModifiedBy>
  <cp:lastPrinted>2019-09-06T18:08:44Z</cp:lastPrinted>
  <dcterms:created xsi:type="dcterms:W3CDTF">2000-07-06T13:27:15Z</dcterms:created>
  <dcterms:modified xsi:type="dcterms:W3CDTF">2019-10-17T18:16:22Z</dcterms:modified>
  <cp:category/>
  <cp:version/>
  <cp:contentType/>
  <cp:contentStatus/>
</cp:coreProperties>
</file>