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Traci Wilderman- JS\"/>
    </mc:Choice>
  </mc:AlternateContent>
  <bookViews>
    <workbookView xWindow="0" yWindow="0" windowWidth="28800" windowHeight="11835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'ESE348'!$B$876:$K$961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CBE9774_AC24_42EA_A3B4_253595CE6211_.wvu.PrintArea" localSheetId="0" hidden="1">'ESE348'!$B$876:$K$961</definedName>
    <definedName name="Z_120C63BC_CC3A_46A0_8324_9D4324B8506A_.wvu.PrintArea" localSheetId="0" hidden="1">'ESE348'!$B$876:$K$961</definedName>
    <definedName name="Z_1C503AFC_C923_47A6_BCB9_135B35FA20A8_.wvu.PrintArea" localSheetId="0" hidden="1">'ESE348'!$B$876:$K$961</definedName>
    <definedName name="Z_2510E290_728E_4F2B_A424_1B3F3D6183DA_.wvu.PrintArea" localSheetId="0" hidden="1">'ESE348'!$B$876:$K$961</definedName>
    <definedName name="Z_2850278E_3219_4B5F_A4F5_8ADC0C884F57_.wvu.PrintArea" localSheetId="0" hidden="1">'ESE348'!$B$876:$K$961</definedName>
    <definedName name="Z_2A9F7290_EF0E_4687_947F_82D7FC36EA28_.wvu.PrintArea" localSheetId="0" hidden="1">'ESE348'!$B$876:$K$961</definedName>
    <definedName name="Z_2D066289_0C32_4B80_8E80_50D8E87EE4BA_.wvu.PrintArea" localSheetId="0" hidden="1">'ESE348'!$B$876:$K$961</definedName>
    <definedName name="Z_30AFBA59_0069_4718_BDA5_3C68D31FFE9D_.wvu.PrintArea" localSheetId="0" hidden="1">'ESE348'!$B$876:$K$961</definedName>
    <definedName name="Z_3180B769_9FAC_462C_A60F_02E6AE41E993_.wvu.PrintArea" localSheetId="0" hidden="1">'ESE348'!$B$876:$K$961</definedName>
    <definedName name="Z_341B3CDD_6559_48CF_89E0_AA5DFE913E46_.wvu.PrintArea" localSheetId="0" hidden="1">'ESE348'!$B$159:$D$202</definedName>
    <definedName name="Z_365595C3_7F19_4782_9231_2A9768D0C861_.wvu.PrintArea" localSheetId="0" hidden="1">'ESE348'!$B$876:$K$961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3F57A086_0804_484D_B676_ABB162B78FA7_.wvu.PrintArea" localSheetId="0" hidden="1">'ESE348'!$B$876:$K$961</definedName>
    <definedName name="Z_3F629D48_0ACD_4602_94AC_B188051AB127_.wvu.PrintArea" localSheetId="0" hidden="1">'ESE348'!$B$876:$K$961</definedName>
    <definedName name="Z_421CEE5A_66F5_4EE7_8CFD_24C6F91F371E_.wvu.PrintArea" localSheetId="0" hidden="1">'ESE348'!$B$876:$K$961</definedName>
    <definedName name="Z_4F4236BB_978F_45AA_964C_B585CC93BFB0_.wvu.PrintArea" localSheetId="0" hidden="1">'ESE348'!$B$876:$K$961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08007D6_D987_4B75_AD55_24C2FBC31F5F_.wvu.PrintArea" localSheetId="0" hidden="1">'ESE348'!$B$876:$K$961</definedName>
    <definedName name="Z_5238176C_C1F3_4096_A713_4B392023BB82_.wvu.PrintArea" localSheetId="0" hidden="1">'ESE348'!$B$876:$K$961</definedName>
    <definedName name="Z_55FA6204_AD99_41B2_9DE5_CDCC039ECFAF_.wvu.PrintArea" localSheetId="0" hidden="1">'ESE348'!$B$876:$K$961</definedName>
    <definedName name="Z_5E80C524_39DF_40F9_9DBD_CDED9CAEFE38_.wvu.PrintArea" localSheetId="0" hidden="1">'ESE348'!$B$876:$K$961</definedName>
    <definedName name="Z_6136A4B6_9FFD_4A77_9371_F467F257CC81_.wvu.PrintArea" localSheetId="0" hidden="1">'ESE348'!$B$876:$K$961</definedName>
    <definedName name="Z_73D49571_5533_43B2_819B_6CC362094136_.wvu.PrintArea" localSheetId="0" hidden="1">'ESE348'!$B$876:$K$961</definedName>
    <definedName name="Z_77A7B98E_9C6D_41ED_967C_48EED664F34B_.wvu.PrintArea" localSheetId="0" hidden="1">'ESE348'!$B$876:$K$961</definedName>
    <definedName name="Z_7934E7B9_C491_4C66_9E9E_2E18A71C2BB8_.wvu.PrintArea" localSheetId="0" hidden="1">'ESE348'!$B$876:$K$961</definedName>
    <definedName name="Z_7D057727_031C_48CD_80CB_4533AD6698AF_.wvu.PrintArea" localSheetId="0" hidden="1">'ESE348'!$B$876:$K$961</definedName>
    <definedName name="Z_7E24769A_AF9B_4AF0_989C_56AA4B61FB97_.wvu.PrintArea" localSheetId="0" hidden="1">'ESE348'!$B$876:$K$961</definedName>
    <definedName name="Z_81BC0965_9A5F_4203_A576_028E863FA506_.wvu.PrintArea" localSheetId="0" hidden="1">'ESE348'!$B$1:$D$79</definedName>
    <definedName name="Z_8D375CD8_A85B_4AD8_953F_321BAEBAF550_.wvu.PrintArea" localSheetId="0" hidden="1">'ESE348'!$B$876:$K$961</definedName>
    <definedName name="Z_90A5C02D_D256_4185_98A7_FCD8BCB61099_.wvu.PrintArea" localSheetId="0" hidden="1">'ESE348'!$B$876:$K$961</definedName>
    <definedName name="Z_9763645E_B938_4E89_84C4_6B31C2C605BF_.wvu.PrintArea" localSheetId="0" hidden="1">'ESE348'!$B$876:$K$961</definedName>
    <definedName name="Z_9C963B6A_66F0_4A7C_A3B5_CF4009D3A5F0_.wvu.PrintArea" localSheetId="0" hidden="1">'ESE348'!$B$876:$K$961</definedName>
    <definedName name="Z_A4D9E87E_D394_4142_A8D9_07A44FDBE2AE_.wvu.PrintArea" localSheetId="0" hidden="1">'ESE348'!$B$876:$K$961</definedName>
    <definedName name="Z_A882E7D5_87C5_4EB5_AB99_76C097493EBD_.wvu.PrintArea" localSheetId="0" hidden="1">'ESE348'!$B$876:$K$961</definedName>
    <definedName name="Z_AC758FC5_ADC4_4D4E_9664_BB6311D727CB_.wvu.PrintArea" localSheetId="0" hidden="1">'ESE348'!$B$876:$K$961</definedName>
    <definedName name="Z_B3BE6AD9_5535_4E76_866B_03A6730509A5_.wvu.PrintArea" localSheetId="0" hidden="1">'ESE348'!$B$876:$K$961</definedName>
    <definedName name="Z_B8640FE2_5346_4E8D_9A3C_D1455938F351_.wvu.PrintArea" localSheetId="0" hidden="1">'ESE348'!$B$876:$K$961</definedName>
    <definedName name="Z_BB150A3C_BEF6_41B8_B163_21B0CB9FD5C2_.wvu.PrintArea" localSheetId="0" hidden="1">'ESE348'!$B$876:$K$961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107046A_ED90_442E_B38B_A4B249A890E4_.wvu.PrintArea" localSheetId="0" hidden="1">'ESE348'!$B$876:$K$961</definedName>
    <definedName name="Z_C53427BA_A1C6_4DD6_B3DE_6BC74D63407D_.wvu.PrintArea" localSheetId="0" hidden="1">'ESE348'!$B$876:$K$961</definedName>
    <definedName name="Z_C8A11B9B_CDAB_4694_AC78_A12B4C86E00A_.wvu.PrintArea" localSheetId="0" hidden="1">'ESE348'!$B$876:$K$961</definedName>
    <definedName name="Z_D543D2E8_188C_4C73_9ABE_E6B060F1F8DE_.wvu.PrintArea" localSheetId="0" hidden="1">'ESE348'!$B$876:$K$961</definedName>
    <definedName name="Z_D68B8226_87D2_4969_AA9C_9A3DBC232287_.wvu.PrintArea" localSheetId="0" hidden="1">'ESE348'!$B$258:$D$307</definedName>
    <definedName name="Z_D6C75B08_EEE8_45F7_B066_A91363C59091_.wvu.PrintArea" localSheetId="0" hidden="1">'ESE348'!$B$876:$K$961</definedName>
    <definedName name="Z_DB905615_17B1_4E93_8B9B_7F7D98D4E7DF_.wvu.PrintArea" localSheetId="0" hidden="1">'ESE348'!$B$876:$K$961</definedName>
    <definedName name="Z_DCC66DE3_BD79_4EC3_BA11_53D146CF31D0_.wvu.PrintArea" localSheetId="0" hidden="1">'ESE348'!$B$876:$K$961</definedName>
    <definedName name="Z_DF2154D1_DC68_4B4A_8BDD_764D94C05FFC_.wvu.PrintArea" localSheetId="0" hidden="1">'ESE348'!$B$876:$K$961</definedName>
    <definedName name="Z_E188EAF5_E1F0_4455_AF67_B3622F19B676_.wvu.PrintArea" localSheetId="0" hidden="1">'ESE348'!$B$876:$K$961</definedName>
    <definedName name="Z_E7B09BAA_6D37_4D46_B0BC_838C0F4290F6_.wvu.PrintArea" localSheetId="0" hidden="1">'ESE348'!$B$876:$K$961</definedName>
    <definedName name="Z_E8CD2AEA_5AAB_42E8_B5B8_674FD19B8039_.wvu.PrintArea" localSheetId="0" hidden="1">'ESE348'!$B$310:$K$373</definedName>
    <definedName name="Z_EA0D6CA9_1942_4071_A4DB_E9D2D30E4652_.wvu.PrintArea" localSheetId="0" hidden="1">'ESE348'!$B$876:$K$961</definedName>
    <definedName name="Z_EA41348D_5C95_44F6_AA87_58CAD7C9302F_.wvu.PrintArea" localSheetId="0" hidden="1">'ESE348'!$B$876:$K$961</definedName>
    <definedName name="Z_EB3D050A_2EB2_4E87_A832_6EA3E84A7435_.wvu.PrintArea" localSheetId="0" hidden="1">'ESE348'!$B$876:$K$961</definedName>
    <definedName name="Z_EB4D38B6_EC82_41FE_A264_85B533DDACD9_.wvu.PrintArea" localSheetId="0" hidden="1">'ESE348'!$B$205:$D$255</definedName>
    <definedName name="Z_F17FC8E1_D447_4CA6_AE0F_2A5AB19273CE_.wvu.PrintArea" localSheetId="0" hidden="1">'ESE348'!$B$876:$K$961</definedName>
    <definedName name="Z_F8BA7D28_FDC8_4C5F_8F8C_8A4C0F9B74A2_.wvu.PrintArea" localSheetId="0" hidden="1">'ESE348'!$B$118:$D$156</definedName>
    <definedName name="Z_F9946583_5D5F_476F_82C7_A91D1EEF7CE2_.wvu.PrintArea" localSheetId="0" hidden="1">'ESE348'!$B$876:$K$961</definedName>
    <definedName name="Z_F9AE91C4_690E_4918_B055_F4CCA9258DD2_.wvu.PrintArea" localSheetId="0" hidden="1">'ESE348'!$B$876:$K$961</definedName>
    <definedName name="Z_FDCC9883_A335_4E5D_ADA0_6D82AC1921B5_.wvu.PrintArea" localSheetId="0" hidden="1">'ESE348'!$B$82:$K$115</definedName>
    <definedName name="Z_FE5A10D7_4913_407E_B304_7ECC95F4CFBE_.wvu.PrintArea" localSheetId="0" hidden="1">'ESE348'!$B$876:$K$961</definedName>
  </definedNames>
  <calcPr calcId="162913"/>
  <customWorkbookViews>
    <customWorkbookView name="Pg 29-VPK" guid="{120C63BC-CC3A-46A0-8324-9D4324B8506A}" maximized="1" xWindow="1912" yWindow="-8" windowWidth="1936" windowHeight="1056" activeSheetId="1"/>
    <customWorkbookView name="Pg 28-Flexible Spending and Other" guid="{C107046A-ED90-442E-B38B-A4B249A890E4}" maximized="1" xWindow="1912" yWindow="-8" windowWidth="1936" windowHeight="1056" activeSheetId="1"/>
    <customWorkbookView name="Pg 27-Subobject Expenditures" guid="{5238176C-C1F3-4096-A713-4B392023BB82}" maximized="1" xWindow="1912" yWindow="-8" windowWidth="1936" windowHeight="1056" activeSheetId="1"/>
    <customWorkbookView name="Pg 26-Subobject Expenditures" guid="{E7B09BAA-6D37-4D46-B0BC-838C0F4290F6}" maximized="1" xWindow="1912" yWindow="-8" windowWidth="1936" windowHeight="1056" activeSheetId="1"/>
    <customWorkbookView name="Pg 25-Subobject Expenditures" guid="{6136A4B6-9FFD-4A77-9371-F467F257CC81}" maximized="1" xWindow="1912" yWindow="-8" windowWidth="1936" windowHeight="1056" activeSheetId="1"/>
    <customWorkbookView name="Pg 24-Expenditures and Available Funds" guid="{1C503AFC-C923-47A6-BCB9-135B35FA20A8}" maximized="1" xWindow="1912" yWindow="-8" windowWidth="1936" windowHeight="1056" activeSheetId="1"/>
    <customWorkbookView name="Pg 23-Long Term Liabilities" guid="{BB150A3C-BEF6-41B8-B163-21B0CB9FD5C2}" maximized="1" xWindow="1912" yWindow="-8" windowWidth="1936" windowHeight="1056" activeSheetId="1"/>
    <customWorkbookView name="Pg 22-Combining Statement" guid="{EA41348D-5C95-44F6-AA87-58CAD7C9302F}" maximized="1" xWindow="1912" yWindow="-8" windowWidth="1936" windowHeight="1056" activeSheetId="1"/>
    <customWorkbookView name="Pg 21-Internal Service Funds" guid="{30AFBA59-0069-4718-BDA5-3C68D31FFE9D}" maximized="1" xWindow="1912" yWindow="-8" windowWidth="1936" windowHeight="1056" activeSheetId="1"/>
    <customWorkbookView name="Pg 20-Enterprise Funds" guid="{EB3D050A-2EB2-4E87-A832-6EA3E84A7435}" maximized="1" xWindow="1912" yWindow="-8" windowWidth="1936" windowHeight="1056" activeSheetId="1"/>
    <customWorkbookView name="Pg 19-Permanent Funds" guid="{A4D9E87E-D394-4142-A8D9-07A44FDBE2AE}" maximized="1" xWindow="1912" yWindow="-8" windowWidth="1936" windowHeight="1056" activeSheetId="1"/>
    <customWorkbookView name="Pg 1-General Fund" guid="{365595C3-7F19-4782-9231-2A9768D0C861}" maximized="1" xWindow="1912" yWindow="-8" windowWidth="1936" windowHeight="1056" activeSheetId="1"/>
    <customWorkbookView name="Pg 2-General Fund" guid="{EA0D6CA9-1942-4071-A4DB-E9D2D30E4652}" maximized="1" xWindow="1912" yWindow="-8" windowWidth="1936" windowHeight="1056" activeSheetId="1"/>
    <customWorkbookView name="Pg 3-General Fund" guid="{F17FC8E1-D447-4CA6-AE0F-2A5AB19273CE}" maximized="1" xWindow="1912" yWindow="-8" windowWidth="1936" windowHeight="1056" activeSheetId="1"/>
    <customWorkbookView name="Pg 4-Food Services" guid="{F9946583-5D5F-476F-82C7-A91D1EEF7CE2}" maximized="1" xWindow="1912" yWindow="-8" windowWidth="1936" windowHeight="1056" activeSheetId="1"/>
    <customWorkbookView name="Pg 5-Food Services" guid="{A882E7D5-87C5-4EB5-AB99-76C097493EBD}" maximized="1" xWindow="1912" yWindow="-8" windowWidth="1936" windowHeight="1056" activeSheetId="1"/>
    <customWorkbookView name="Pg 6-Other Federal Programs" guid="{AC758FC5-ADC4-4D4E-9664-BB6311D727CB}" maximized="1" xWindow="1912" yWindow="-8" windowWidth="1936" windowHeight="1056" activeSheetId="1"/>
    <customWorkbookView name="Pg 7-Other Federal Programs" guid="{C53427BA-A1C6-4DD6-B3DE-6BC74D63407D}" maximized="1" xWindow="1912" yWindow="-8" windowWidth="1936" windowHeight="1056" activeSheetId="1"/>
    <customWorkbookView name="Pg 8-Misc Special Revenue CARES" guid="{90A5C02D-D256-4185-98A7-FCD8BCB61099}" maximized="1" xWindow="1912" yWindow="-8" windowWidth="1936" windowHeight="1056" activeSheetId="1"/>
    <customWorkbookView name="Pg 9-Misc Special Revenue ESSER" guid="{2510E290-728E-4F2B-A424-1B3F3D6183DA}" maximized="1" xWindow="1912" yWindow="-8" windowWidth="1936" windowHeight="1056" activeSheetId="1"/>
    <customWorkbookView name="Pg 10-Other CARES" guid="{7934E7B9-C491-4C66-9E9E-2E18A71C2BB8}" maximized="1" xWindow="1912" yWindow="-8" windowWidth="1936" windowHeight="1056" activeSheetId="1"/>
    <customWorkbookView name="Pg 11-Special Revenue ESSER II" guid="{DF2154D1-DC68-4B4A-8BDD-764D94C05FFC}" maximized="1" xWindow="1912" yWindow="-8" windowWidth="1936" windowHeight="1056" activeSheetId="1"/>
    <customWorkbookView name="Pg 12-Special Revenues GEER II" guid="{C8A11B9B-CDAB-4694-AC78-A12B4C86E00A}" maximized="1" xWindow="1912" yWindow="-8" windowWidth="1936" windowHeight="1056" activeSheetId="1"/>
    <customWorkbookView name="Pg 13-Special Revenues ESSER III" guid="{DB905615-17B1-4E93-8B9B-7F7D98D4E7DF}" maximized="1" xWindow="1912" yWindow="-8" windowWidth="1936" windowHeight="1056" activeSheetId="1"/>
    <customWorkbookView name="Pg 14-Special Revenues GEER III" guid="{7D057727-031C-48CD-80CB-4533AD6698AF}" maximized="1" xWindow="1912" yWindow="-8" windowWidth="1936" windowHeight="1056" activeSheetId="1"/>
    <customWorkbookView name="Pg 15-Misc Special Revenues" guid="{77A7B98E-9C6D-41ED-967C-48EED664F34B}" maximized="1" xWindow="1912" yWindow="-8" windowWidth="1936" windowHeight="1056" activeSheetId="1"/>
    <customWorkbookView name="Pg 16-Debt Service" guid="{F9AE91C4-690E-4918-B055-F4CCA9258DD2}" maximized="1" xWindow="1912" yWindow="-8" windowWidth="1936" windowHeight="1056" activeSheetId="1"/>
    <customWorkbookView name="Pg 17-Capital Project Funds" guid="{73D49571-5533-43B2-819B-6CC362094136}" maximized="1" xWindow="1912" yWindow="-8" windowWidth="1936" windowHeight="1056" activeSheetId="1"/>
    <customWorkbookView name="Pg 18-Capital Project Funds" guid="{2A9F7290-EF0E-4687-947F-82D7FC36EA28}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I421" i="1" l="1"/>
  <c r="I407" i="1"/>
  <c r="I473" i="1"/>
  <c r="I319" i="1"/>
  <c r="I316" i="1"/>
  <c r="I104" i="1"/>
  <c r="I102" i="1"/>
  <c r="I101" i="1"/>
  <c r="I100" i="1"/>
  <c r="I96" i="1"/>
  <c r="I95" i="1"/>
  <c r="I93" i="1"/>
  <c r="I89" i="1"/>
  <c r="I88" i="1"/>
  <c r="D217" i="1"/>
  <c r="L982" i="1"/>
  <c r="E1419" i="1"/>
  <c r="D1372" i="1"/>
  <c r="D1371" i="1"/>
  <c r="G1345" i="1"/>
  <c r="J1592" i="1"/>
  <c r="I1592" i="1"/>
  <c r="H1592" i="1"/>
  <c r="G1592" i="1"/>
  <c r="F1592" i="1"/>
  <c r="E1592" i="1"/>
  <c r="D1592" i="1"/>
  <c r="K1591" i="1"/>
  <c r="K1590" i="1"/>
  <c r="K1588" i="1"/>
  <c r="K1587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F1552" i="1"/>
  <c r="G1539" i="1"/>
  <c r="F1539" i="1"/>
  <c r="E1539" i="1"/>
  <c r="D1539" i="1"/>
  <c r="D1536" i="1"/>
  <c r="H1529" i="1"/>
  <c r="G1529" i="1"/>
  <c r="F1529" i="1"/>
  <c r="E1529" i="1"/>
  <c r="D1529" i="1"/>
  <c r="I1528" i="1"/>
  <c r="I1527" i="1"/>
  <c r="I1526" i="1"/>
  <c r="I1525" i="1"/>
  <c r="I1524" i="1"/>
  <c r="I1529" i="1"/>
  <c r="H1519" i="1"/>
  <c r="G1518" i="1"/>
  <c r="G1520" i="1"/>
  <c r="F1518" i="1"/>
  <c r="F1520" i="1"/>
  <c r="E1518" i="1"/>
  <c r="E1520" i="1"/>
  <c r="D1518" i="1"/>
  <c r="D1520" i="1"/>
  <c r="H1517" i="1"/>
  <c r="H1513" i="1"/>
  <c r="H1506" i="1"/>
  <c r="H1505" i="1"/>
  <c r="H1508" i="1"/>
  <c r="G1505" i="1"/>
  <c r="G1508" i="1"/>
  <c r="F1505" i="1"/>
  <c r="F1508" i="1"/>
  <c r="E1505" i="1"/>
  <c r="E1508" i="1"/>
  <c r="D1505" i="1"/>
  <c r="D1508" i="1"/>
  <c r="H1504" i="1"/>
  <c r="H1503" i="1"/>
  <c r="H1516" i="1"/>
  <c r="H1502" i="1"/>
  <c r="H1515" i="1"/>
  <c r="H1501" i="1"/>
  <c r="H1514" i="1"/>
  <c r="H1500" i="1"/>
  <c r="H1499" i="1"/>
  <c r="H1512" i="1"/>
  <c r="G1489" i="1"/>
  <c r="G1488" i="1"/>
  <c r="G1487" i="1"/>
  <c r="G1486" i="1"/>
  <c r="G1485" i="1"/>
  <c r="G1482" i="1"/>
  <c r="F1477" i="1"/>
  <c r="E1477" i="1"/>
  <c r="D1477" i="1"/>
  <c r="G1476" i="1"/>
  <c r="G1475" i="1"/>
  <c r="G1474" i="1"/>
  <c r="F1473" i="1"/>
  <c r="E1473" i="1"/>
  <c r="D1473" i="1"/>
  <c r="G1473" i="1"/>
  <c r="G1472" i="1"/>
  <c r="G1471" i="1"/>
  <c r="G1470" i="1"/>
  <c r="F1469" i="1"/>
  <c r="E1469" i="1"/>
  <c r="D1469" i="1"/>
  <c r="G1468" i="1"/>
  <c r="G1467" i="1"/>
  <c r="G1466" i="1"/>
  <c r="F1465" i="1"/>
  <c r="E1465" i="1"/>
  <c r="E1478" i="1"/>
  <c r="D1465" i="1"/>
  <c r="G1464" i="1"/>
  <c r="G1463" i="1"/>
  <c r="G1462" i="1"/>
  <c r="H1450" i="1"/>
  <c r="H1449" i="1"/>
  <c r="H1447" i="1"/>
  <c r="H1446" i="1"/>
  <c r="G1432" i="1"/>
  <c r="F1432" i="1"/>
  <c r="E1432" i="1"/>
  <c r="D1432" i="1"/>
  <c r="H1432" i="1"/>
  <c r="H1431" i="1"/>
  <c r="H1430" i="1"/>
  <c r="H1429" i="1"/>
  <c r="G1423" i="1"/>
  <c r="F1423" i="1"/>
  <c r="E1423" i="1"/>
  <c r="D1423" i="1"/>
  <c r="H1422" i="1"/>
  <c r="H1421" i="1"/>
  <c r="H1420" i="1"/>
  <c r="H1419" i="1"/>
  <c r="H1418" i="1"/>
  <c r="H1417" i="1"/>
  <c r="H1416" i="1"/>
  <c r="H1415" i="1"/>
  <c r="H1414" i="1"/>
  <c r="H1413" i="1"/>
  <c r="H1412" i="1"/>
  <c r="H1402" i="1"/>
  <c r="G1396" i="1"/>
  <c r="F1396" i="1"/>
  <c r="D1396" i="1"/>
  <c r="H1396" i="1"/>
  <c r="H1395" i="1"/>
  <c r="H1394" i="1"/>
  <c r="H1393" i="1"/>
  <c r="H1392" i="1"/>
  <c r="H1391" i="1"/>
  <c r="G1388" i="1"/>
  <c r="F1388" i="1"/>
  <c r="E1388" i="1"/>
  <c r="D1388" i="1"/>
  <c r="H1388" i="1"/>
  <c r="G1387" i="1"/>
  <c r="F1387" i="1"/>
  <c r="E1387" i="1"/>
  <c r="D1387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H1340" i="1"/>
  <c r="G1340" i="1"/>
  <c r="F1340" i="1"/>
  <c r="D1340" i="1"/>
  <c r="B1330" i="1"/>
  <c r="H1328" i="1"/>
  <c r="F1327" i="1"/>
  <c r="F1326" i="1"/>
  <c r="F1325" i="1"/>
  <c r="F1324" i="1"/>
  <c r="F1323" i="1"/>
  <c r="F1322" i="1"/>
  <c r="J1321" i="1"/>
  <c r="I1321" i="1"/>
  <c r="I1328" i="1"/>
  <c r="H1321" i="1"/>
  <c r="G1321" i="1"/>
  <c r="E1321" i="1"/>
  <c r="D1321" i="1"/>
  <c r="F1321" i="1"/>
  <c r="F1320" i="1"/>
  <c r="F1319" i="1"/>
  <c r="F1318" i="1"/>
  <c r="F1317" i="1"/>
  <c r="F1316" i="1"/>
  <c r="F1314" i="1"/>
  <c r="J1313" i="1"/>
  <c r="J1328" i="1"/>
  <c r="I1313" i="1"/>
  <c r="H1313" i="1"/>
  <c r="G1313" i="1"/>
  <c r="G1328" i="1"/>
  <c r="E1313" i="1"/>
  <c r="E1328" i="1"/>
  <c r="D1313" i="1"/>
  <c r="D1328" i="1"/>
  <c r="F1312" i="1"/>
  <c r="F1311" i="1"/>
  <c r="F1310" i="1"/>
  <c r="F1309" i="1"/>
  <c r="F1308" i="1"/>
  <c r="F1306" i="1"/>
  <c r="F1305" i="1"/>
  <c r="J1303" i="1"/>
  <c r="I1303" i="1"/>
  <c r="H1303" i="1"/>
  <c r="G1303" i="1"/>
  <c r="E1303" i="1"/>
  <c r="D1303" i="1"/>
  <c r="G1294" i="1"/>
  <c r="D1294" i="1"/>
  <c r="F1289" i="1"/>
  <c r="G1289" i="1"/>
  <c r="E1289" i="1"/>
  <c r="D1289" i="1"/>
  <c r="G1288" i="1"/>
  <c r="G1287" i="1"/>
  <c r="G1286" i="1"/>
  <c r="G1285" i="1"/>
  <c r="G1284" i="1"/>
  <c r="G1283" i="1"/>
  <c r="F1281" i="1"/>
  <c r="E1281" i="1"/>
  <c r="G1281" i="1"/>
  <c r="D1281" i="1"/>
  <c r="G1280" i="1"/>
  <c r="G1279" i="1"/>
  <c r="G1278" i="1"/>
  <c r="G1277" i="1"/>
  <c r="G1276" i="1"/>
  <c r="G1275" i="1"/>
  <c r="G1274" i="1"/>
  <c r="G1273" i="1"/>
  <c r="D1273" i="1"/>
  <c r="B1271" i="1"/>
  <c r="B1301" i="1"/>
  <c r="K1263" i="1"/>
  <c r="K1262" i="1"/>
  <c r="K1261" i="1"/>
  <c r="J1259" i="1"/>
  <c r="I1259" i="1"/>
  <c r="H1259" i="1"/>
  <c r="G1259" i="1"/>
  <c r="F1259" i="1"/>
  <c r="E1259" i="1"/>
  <c r="D1259" i="1"/>
  <c r="K1259" i="1"/>
  <c r="K1258" i="1"/>
  <c r="K1257" i="1"/>
  <c r="K1256" i="1"/>
  <c r="K1255" i="1"/>
  <c r="K1254" i="1"/>
  <c r="K1253" i="1"/>
  <c r="K1252" i="1"/>
  <c r="J1250" i="1"/>
  <c r="I1250" i="1"/>
  <c r="H1250" i="1"/>
  <c r="G1250" i="1"/>
  <c r="F1250" i="1"/>
  <c r="E1250" i="1"/>
  <c r="D1250" i="1"/>
  <c r="K1250" i="1"/>
  <c r="K1249" i="1"/>
  <c r="K1248" i="1"/>
  <c r="K1247" i="1"/>
  <c r="K1246" i="1"/>
  <c r="K1245" i="1"/>
  <c r="K1244" i="1"/>
  <c r="K1243" i="1"/>
  <c r="J1239" i="1"/>
  <c r="I1239" i="1"/>
  <c r="H1239" i="1"/>
  <c r="G1239" i="1"/>
  <c r="F1239" i="1"/>
  <c r="E1239" i="1"/>
  <c r="D1239" i="1"/>
  <c r="K1239" i="1"/>
  <c r="K1238" i="1"/>
  <c r="K1237" i="1"/>
  <c r="K1236" i="1"/>
  <c r="K1235" i="1"/>
  <c r="K1234" i="1"/>
  <c r="K1233" i="1"/>
  <c r="K1232" i="1"/>
  <c r="K1231" i="1"/>
  <c r="K1230" i="1"/>
  <c r="K1229" i="1"/>
  <c r="J1226" i="1"/>
  <c r="I1226" i="1"/>
  <c r="H1226" i="1"/>
  <c r="G1226" i="1"/>
  <c r="F1226" i="1"/>
  <c r="E1226" i="1"/>
  <c r="K1226" i="1"/>
  <c r="D1226" i="1"/>
  <c r="K1225" i="1"/>
  <c r="K1224" i="1"/>
  <c r="K1223" i="1"/>
  <c r="K1222" i="1"/>
  <c r="K1221" i="1"/>
  <c r="K1220" i="1"/>
  <c r="K1219" i="1"/>
  <c r="K1218" i="1"/>
  <c r="J1216" i="1"/>
  <c r="J1227" i="1"/>
  <c r="J1240" i="1"/>
  <c r="J1260" i="1"/>
  <c r="I1216" i="1"/>
  <c r="I1227" i="1"/>
  <c r="I1240" i="1"/>
  <c r="I1260" i="1"/>
  <c r="H1216" i="1"/>
  <c r="H1227" i="1"/>
  <c r="H1240" i="1"/>
  <c r="H1260" i="1"/>
  <c r="G1216" i="1"/>
  <c r="G1227" i="1"/>
  <c r="G1240" i="1"/>
  <c r="G1260" i="1"/>
  <c r="F1216" i="1"/>
  <c r="F1227" i="1"/>
  <c r="F1240" i="1"/>
  <c r="F1260" i="1"/>
  <c r="E1216" i="1"/>
  <c r="E1227" i="1"/>
  <c r="E1240" i="1"/>
  <c r="E1260" i="1"/>
  <c r="D1216" i="1"/>
  <c r="K1216" i="1"/>
  <c r="K1215" i="1"/>
  <c r="K1214" i="1"/>
  <c r="K1213" i="1"/>
  <c r="K1212" i="1"/>
  <c r="K1201" i="1"/>
  <c r="B1201" i="1"/>
  <c r="B1263" i="1"/>
  <c r="K1200" i="1"/>
  <c r="K1199" i="1"/>
  <c r="B1199" i="1"/>
  <c r="B1261" i="1"/>
  <c r="J1197" i="1"/>
  <c r="I1197" i="1"/>
  <c r="H1197" i="1"/>
  <c r="G1197" i="1"/>
  <c r="F1197" i="1"/>
  <c r="E1197" i="1"/>
  <c r="K1197" i="1"/>
  <c r="D1197" i="1"/>
  <c r="K1196" i="1"/>
  <c r="K1195" i="1"/>
  <c r="K1194" i="1"/>
  <c r="K1193" i="1"/>
  <c r="K1192" i="1"/>
  <c r="K1191" i="1"/>
  <c r="K1190" i="1"/>
  <c r="J1188" i="1"/>
  <c r="I1188" i="1"/>
  <c r="H1188" i="1"/>
  <c r="G1188" i="1"/>
  <c r="F1188" i="1"/>
  <c r="E1188" i="1"/>
  <c r="D1188" i="1"/>
  <c r="K1188" i="1"/>
  <c r="K1187" i="1"/>
  <c r="K1186" i="1"/>
  <c r="K1185" i="1"/>
  <c r="K1184" i="1"/>
  <c r="K1183" i="1"/>
  <c r="K1182" i="1"/>
  <c r="K1181" i="1"/>
  <c r="J1177" i="1"/>
  <c r="I1177" i="1"/>
  <c r="H1177" i="1"/>
  <c r="G1177" i="1"/>
  <c r="F1177" i="1"/>
  <c r="E1177" i="1"/>
  <c r="D1177" i="1"/>
  <c r="K1177" i="1"/>
  <c r="K1176" i="1"/>
  <c r="K1175" i="1"/>
  <c r="K1174" i="1"/>
  <c r="K1173" i="1"/>
  <c r="K1172" i="1"/>
  <c r="K1171" i="1"/>
  <c r="K1170" i="1"/>
  <c r="K1169" i="1"/>
  <c r="K1168" i="1"/>
  <c r="K1167" i="1"/>
  <c r="J1164" i="1"/>
  <c r="I1164" i="1"/>
  <c r="H1164" i="1"/>
  <c r="G1164" i="1"/>
  <c r="F1164" i="1"/>
  <c r="E1164" i="1"/>
  <c r="D1164" i="1"/>
  <c r="K1164" i="1"/>
  <c r="K1163" i="1"/>
  <c r="K1162" i="1"/>
  <c r="K1161" i="1"/>
  <c r="K1160" i="1"/>
  <c r="K1159" i="1"/>
  <c r="K1158" i="1"/>
  <c r="K1157" i="1"/>
  <c r="K1156" i="1"/>
  <c r="J1154" i="1"/>
  <c r="J1165" i="1"/>
  <c r="J1178" i="1"/>
  <c r="J1198" i="1"/>
  <c r="I1154" i="1"/>
  <c r="I1165" i="1"/>
  <c r="I1178" i="1"/>
  <c r="I1198" i="1"/>
  <c r="H1154" i="1"/>
  <c r="H1165" i="1"/>
  <c r="H1178" i="1"/>
  <c r="H1198" i="1"/>
  <c r="G1154" i="1"/>
  <c r="G1165" i="1"/>
  <c r="G1178" i="1"/>
  <c r="G1198" i="1"/>
  <c r="F1154" i="1"/>
  <c r="F1165" i="1"/>
  <c r="F1178" i="1"/>
  <c r="F1198" i="1"/>
  <c r="E1154" i="1"/>
  <c r="E1165" i="1"/>
  <c r="E1178" i="1"/>
  <c r="E1198" i="1"/>
  <c r="D1154" i="1"/>
  <c r="D1165" i="1"/>
  <c r="K1153" i="1"/>
  <c r="K1152" i="1"/>
  <c r="K1151" i="1"/>
  <c r="K1150" i="1"/>
  <c r="D1139" i="1"/>
  <c r="D1128" i="1"/>
  <c r="D1120" i="1"/>
  <c r="D1129" i="1"/>
  <c r="J1108" i="1"/>
  <c r="I1108" i="1"/>
  <c r="H1108" i="1"/>
  <c r="G1108" i="1"/>
  <c r="F1108" i="1"/>
  <c r="E1108" i="1"/>
  <c r="D1108" i="1"/>
  <c r="K1108" i="1"/>
  <c r="K1107" i="1"/>
  <c r="K1106" i="1"/>
  <c r="K1104" i="1"/>
  <c r="K1103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D1081" i="1"/>
  <c r="M1068" i="1"/>
  <c r="L1068" i="1"/>
  <c r="N1068" i="1"/>
  <c r="K1068" i="1"/>
  <c r="J1068" i="1"/>
  <c r="I1068" i="1"/>
  <c r="H1068" i="1"/>
  <c r="G1068" i="1"/>
  <c r="F1068" i="1"/>
  <c r="E1068" i="1"/>
  <c r="D1068" i="1"/>
  <c r="N1067" i="1"/>
  <c r="N1066" i="1"/>
  <c r="N1065" i="1"/>
  <c r="N1064" i="1"/>
  <c r="N1063" i="1"/>
  <c r="N1061" i="1"/>
  <c r="N1060" i="1"/>
  <c r="I1058" i="1"/>
  <c r="H1058" i="1"/>
  <c r="M1057" i="1"/>
  <c r="L1057" i="1"/>
  <c r="K1057" i="1"/>
  <c r="J1057" i="1"/>
  <c r="I1057" i="1"/>
  <c r="H1057" i="1"/>
  <c r="G1057" i="1"/>
  <c r="F1057" i="1"/>
  <c r="E1057" i="1"/>
  <c r="N1057" i="1"/>
  <c r="D1057" i="1"/>
  <c r="N1056" i="1"/>
  <c r="N1055" i="1"/>
  <c r="N1054" i="1"/>
  <c r="N1053" i="1"/>
  <c r="N1052" i="1"/>
  <c r="N1051" i="1"/>
  <c r="N1050" i="1"/>
  <c r="M1048" i="1"/>
  <c r="M1058" i="1"/>
  <c r="L1048" i="1"/>
  <c r="L1058" i="1"/>
  <c r="K1048" i="1"/>
  <c r="K1058" i="1"/>
  <c r="J1048" i="1"/>
  <c r="J1058" i="1"/>
  <c r="I1048" i="1"/>
  <c r="H1048" i="1"/>
  <c r="G1048" i="1"/>
  <c r="G1058" i="1"/>
  <c r="F1048" i="1"/>
  <c r="F1058" i="1"/>
  <c r="E1048" i="1"/>
  <c r="E1058" i="1"/>
  <c r="D1048" i="1"/>
  <c r="D1058" i="1"/>
  <c r="N1047" i="1"/>
  <c r="N1046" i="1"/>
  <c r="N1045" i="1"/>
  <c r="N1044" i="1"/>
  <c r="N1043" i="1"/>
  <c r="N1042" i="1"/>
  <c r="N1041" i="1"/>
  <c r="N1039" i="1"/>
  <c r="N1038" i="1"/>
  <c r="N1037" i="1"/>
  <c r="N1036" i="1"/>
  <c r="N1035" i="1"/>
  <c r="N1034" i="1"/>
  <c r="N1033" i="1"/>
  <c r="N1032" i="1"/>
  <c r="N1031" i="1"/>
  <c r="N1030" i="1"/>
  <c r="N1029" i="1"/>
  <c r="M1018" i="1"/>
  <c r="L1018" i="1"/>
  <c r="K1018" i="1"/>
  <c r="J1018" i="1"/>
  <c r="N1018" i="1"/>
  <c r="I1018" i="1"/>
  <c r="H1018" i="1"/>
  <c r="G1018" i="1"/>
  <c r="F1018" i="1"/>
  <c r="E1018" i="1"/>
  <c r="D1018" i="1"/>
  <c r="N1017" i="1"/>
  <c r="N1016" i="1"/>
  <c r="N1015" i="1"/>
  <c r="N1014" i="1"/>
  <c r="N1012" i="1"/>
  <c r="N1011" i="1"/>
  <c r="N1010" i="1"/>
  <c r="N1009" i="1"/>
  <c r="N1008" i="1"/>
  <c r="N1007" i="1"/>
  <c r="N1006" i="1"/>
  <c r="N1005" i="1"/>
  <c r="N1004" i="1"/>
  <c r="N1003" i="1"/>
  <c r="N1002" i="1"/>
  <c r="D999" i="1"/>
  <c r="D1019" i="1"/>
  <c r="M998" i="1"/>
  <c r="L998" i="1"/>
  <c r="K998" i="1"/>
  <c r="J998" i="1"/>
  <c r="J999" i="1"/>
  <c r="I998" i="1"/>
  <c r="N998" i="1"/>
  <c r="H998" i="1"/>
  <c r="G998" i="1"/>
  <c r="F998" i="1"/>
  <c r="E998" i="1"/>
  <c r="D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M983" i="1"/>
  <c r="M999" i="1"/>
  <c r="M1019" i="1"/>
  <c r="M1059" i="1"/>
  <c r="L983" i="1"/>
  <c r="L999" i="1"/>
  <c r="K983" i="1"/>
  <c r="K999" i="1"/>
  <c r="K1019" i="1"/>
  <c r="K1059" i="1"/>
  <c r="J983" i="1"/>
  <c r="I983" i="1"/>
  <c r="I999" i="1"/>
  <c r="H983" i="1"/>
  <c r="H999" i="1"/>
  <c r="H1019" i="1"/>
  <c r="H1059" i="1"/>
  <c r="G983" i="1"/>
  <c r="G999" i="1"/>
  <c r="G1019" i="1"/>
  <c r="G1059" i="1"/>
  <c r="F983" i="1"/>
  <c r="E983" i="1"/>
  <c r="E999" i="1"/>
  <c r="D983" i="1"/>
  <c r="N982" i="1"/>
  <c r="N981" i="1"/>
  <c r="N980" i="1"/>
  <c r="N979" i="1"/>
  <c r="N978" i="1"/>
  <c r="N977" i="1"/>
  <c r="N976" i="1"/>
  <c r="N975" i="1"/>
  <c r="N974" i="1"/>
  <c r="N973" i="1"/>
  <c r="N971" i="1"/>
  <c r="N970" i="1"/>
  <c r="J959" i="1"/>
  <c r="I959" i="1"/>
  <c r="H959" i="1"/>
  <c r="G959" i="1"/>
  <c r="F959" i="1"/>
  <c r="E959" i="1"/>
  <c r="D959" i="1"/>
  <c r="K959" i="1"/>
  <c r="K958" i="1"/>
  <c r="K957" i="1"/>
  <c r="K956" i="1"/>
  <c r="K955" i="1"/>
  <c r="K954" i="1"/>
  <c r="K952" i="1"/>
  <c r="K951" i="1"/>
  <c r="J948" i="1"/>
  <c r="I948" i="1"/>
  <c r="H948" i="1"/>
  <c r="H949" i="1"/>
  <c r="G948" i="1"/>
  <c r="G949" i="1"/>
  <c r="F948" i="1"/>
  <c r="E948" i="1"/>
  <c r="D948" i="1"/>
  <c r="K948" i="1"/>
  <c r="K947" i="1"/>
  <c r="K946" i="1"/>
  <c r="K945" i="1"/>
  <c r="K944" i="1"/>
  <c r="K943" i="1"/>
  <c r="K942" i="1"/>
  <c r="K941" i="1"/>
  <c r="J939" i="1"/>
  <c r="J949" i="1"/>
  <c r="I939" i="1"/>
  <c r="I949" i="1"/>
  <c r="H939" i="1"/>
  <c r="G939" i="1"/>
  <c r="F939" i="1"/>
  <c r="F949" i="1"/>
  <c r="E939" i="1"/>
  <c r="E949" i="1"/>
  <c r="D939" i="1"/>
  <c r="K939" i="1"/>
  <c r="K938" i="1"/>
  <c r="K937" i="1"/>
  <c r="K936" i="1"/>
  <c r="K935" i="1"/>
  <c r="K934" i="1"/>
  <c r="K933" i="1"/>
  <c r="K932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J912" i="1"/>
  <c r="I912" i="1"/>
  <c r="H912" i="1"/>
  <c r="G912" i="1"/>
  <c r="F912" i="1"/>
  <c r="E912" i="1"/>
  <c r="D912" i="1"/>
  <c r="K912" i="1"/>
  <c r="K911" i="1"/>
  <c r="K910" i="1"/>
  <c r="K909" i="1"/>
  <c r="K908" i="1"/>
  <c r="J904" i="1"/>
  <c r="J905" i="1"/>
  <c r="J913" i="1"/>
  <c r="I904" i="1"/>
  <c r="I905" i="1"/>
  <c r="I913" i="1"/>
  <c r="H904" i="1"/>
  <c r="G904" i="1"/>
  <c r="F904" i="1"/>
  <c r="E904" i="1"/>
  <c r="D904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J889" i="1"/>
  <c r="I889" i="1"/>
  <c r="H889" i="1"/>
  <c r="H905" i="1"/>
  <c r="H913" i="1"/>
  <c r="H950" i="1"/>
  <c r="G889" i="1"/>
  <c r="G905" i="1"/>
  <c r="G913" i="1"/>
  <c r="G950" i="1"/>
  <c r="F889" i="1"/>
  <c r="F905" i="1"/>
  <c r="F913" i="1"/>
  <c r="E889" i="1"/>
  <c r="E905" i="1"/>
  <c r="E913" i="1"/>
  <c r="E950" i="1"/>
  <c r="D889" i="1"/>
  <c r="K889" i="1"/>
  <c r="K888" i="1"/>
  <c r="K887" i="1"/>
  <c r="K886" i="1"/>
  <c r="K885" i="1"/>
  <c r="K883" i="1"/>
  <c r="K882" i="1"/>
  <c r="D871" i="1"/>
  <c r="D860" i="1"/>
  <c r="D851" i="1"/>
  <c r="D861" i="1"/>
  <c r="J839" i="1"/>
  <c r="I839" i="1"/>
  <c r="H839" i="1"/>
  <c r="G839" i="1"/>
  <c r="F839" i="1"/>
  <c r="E839" i="1"/>
  <c r="D839" i="1"/>
  <c r="K839" i="1"/>
  <c r="K838" i="1"/>
  <c r="K837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D813" i="1"/>
  <c r="D814" i="1"/>
  <c r="K840" i="1"/>
  <c r="D862" i="1"/>
  <c r="D804" i="1"/>
  <c r="D792" i="1"/>
  <c r="B784" i="1"/>
  <c r="D781" i="1"/>
  <c r="D772" i="1"/>
  <c r="D782" i="1"/>
  <c r="J758" i="1"/>
  <c r="I758" i="1"/>
  <c r="H758" i="1"/>
  <c r="G758" i="1"/>
  <c r="F758" i="1"/>
  <c r="E758" i="1"/>
  <c r="K758" i="1"/>
  <c r="D758" i="1"/>
  <c r="K757" i="1"/>
  <c r="K756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D726" i="1"/>
  <c r="D715" i="1"/>
  <c r="D706" i="1"/>
  <c r="D716" i="1"/>
  <c r="J692" i="1"/>
  <c r="I692" i="1"/>
  <c r="H692" i="1"/>
  <c r="G692" i="1"/>
  <c r="F692" i="1"/>
  <c r="E692" i="1"/>
  <c r="D692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D660" i="1"/>
  <c r="D650" i="1"/>
  <c r="D649" i="1"/>
  <c r="D640" i="1"/>
  <c r="J626" i="1"/>
  <c r="I626" i="1"/>
  <c r="H626" i="1"/>
  <c r="G626" i="1"/>
  <c r="F626" i="1"/>
  <c r="E626" i="1"/>
  <c r="D626" i="1"/>
  <c r="K626" i="1"/>
  <c r="K625" i="1"/>
  <c r="K624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D594" i="1"/>
  <c r="B586" i="1"/>
  <c r="D583" i="1"/>
  <c r="D574" i="1"/>
  <c r="D584" i="1"/>
  <c r="J560" i="1"/>
  <c r="I560" i="1"/>
  <c r="H560" i="1"/>
  <c r="G560" i="1"/>
  <c r="F560" i="1"/>
  <c r="E560" i="1"/>
  <c r="K560" i="1"/>
  <c r="D560" i="1"/>
  <c r="K559" i="1"/>
  <c r="K558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D528" i="1"/>
  <c r="D517" i="1"/>
  <c r="D508" i="1"/>
  <c r="D518" i="1"/>
  <c r="J494" i="1"/>
  <c r="I494" i="1"/>
  <c r="K494" i="1"/>
  <c r="K495" i="1"/>
  <c r="D519" i="1"/>
  <c r="H494" i="1"/>
  <c r="G494" i="1"/>
  <c r="F494" i="1"/>
  <c r="E494" i="1"/>
  <c r="D494" i="1"/>
  <c r="K493" i="1"/>
  <c r="K492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D462" i="1"/>
  <c r="B454" i="1"/>
  <c r="D452" i="1"/>
  <c r="D451" i="1"/>
  <c r="D442" i="1"/>
  <c r="J428" i="1"/>
  <c r="I428" i="1"/>
  <c r="K428" i="1"/>
  <c r="K429" i="1"/>
  <c r="D453" i="1"/>
  <c r="H428" i="1"/>
  <c r="G428" i="1"/>
  <c r="F428" i="1"/>
  <c r="E428" i="1"/>
  <c r="D428" i="1"/>
  <c r="K427" i="1"/>
  <c r="K426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H396" i="1"/>
  <c r="I395" i="1"/>
  <c r="I396" i="1"/>
  <c r="H395" i="1"/>
  <c r="G395" i="1"/>
  <c r="F395" i="1"/>
  <c r="E395" i="1"/>
  <c r="J395" i="1"/>
  <c r="D395" i="1"/>
  <c r="J394" i="1"/>
  <c r="I392" i="1"/>
  <c r="H392" i="1"/>
  <c r="G392" i="1"/>
  <c r="F392" i="1"/>
  <c r="E392" i="1"/>
  <c r="D392" i="1"/>
  <c r="J391" i="1"/>
  <c r="J390" i="1"/>
  <c r="J389" i="1"/>
  <c r="J388" i="1"/>
  <c r="I386" i="1"/>
  <c r="H386" i="1"/>
  <c r="G386" i="1"/>
  <c r="G396" i="1"/>
  <c r="K627" i="1"/>
  <c r="D651" i="1"/>
  <c r="F386" i="1"/>
  <c r="F396" i="1"/>
  <c r="K561" i="1"/>
  <c r="D585" i="1"/>
  <c r="E386" i="1"/>
  <c r="J386" i="1"/>
  <c r="E396" i="1"/>
  <c r="D386" i="1"/>
  <c r="J385" i="1"/>
  <c r="D371" i="1"/>
  <c r="D360" i="1"/>
  <c r="D351" i="1"/>
  <c r="D361" i="1"/>
  <c r="J337" i="1"/>
  <c r="I337" i="1"/>
  <c r="K337" i="1"/>
  <c r="K338" i="1"/>
  <c r="D362" i="1"/>
  <c r="H337" i="1"/>
  <c r="G337" i="1"/>
  <c r="F337" i="1"/>
  <c r="E337" i="1"/>
  <c r="D337" i="1"/>
  <c r="K336" i="1"/>
  <c r="K335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D304" i="1"/>
  <c r="D294" i="1"/>
  <c r="D290" i="1"/>
  <c r="D305" i="1"/>
  <c r="D271" i="1"/>
  <c r="D253" i="1"/>
  <c r="D242" i="1"/>
  <c r="D243" i="1"/>
  <c r="D233" i="1"/>
  <c r="D219" i="1"/>
  <c r="D220" i="1"/>
  <c r="D244" i="1"/>
  <c r="D199" i="1"/>
  <c r="D185" i="1"/>
  <c r="D179" i="1"/>
  <c r="D200" i="1"/>
  <c r="D154" i="1"/>
  <c r="B154" i="1"/>
  <c r="B871" i="1"/>
  <c r="B146" i="1"/>
  <c r="B652" i="1"/>
  <c r="B1060" i="1"/>
  <c r="D141" i="1"/>
  <c r="D133" i="1"/>
  <c r="D143" i="1"/>
  <c r="J112" i="1"/>
  <c r="I112" i="1"/>
  <c r="K112" i="1"/>
  <c r="K113" i="1"/>
  <c r="D145" i="1"/>
  <c r="H112" i="1"/>
  <c r="G112" i="1"/>
  <c r="F112" i="1"/>
  <c r="E112" i="1"/>
  <c r="D112" i="1"/>
  <c r="K111" i="1"/>
  <c r="K110" i="1"/>
  <c r="K108" i="1"/>
  <c r="K10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D76" i="1"/>
  <c r="D39" i="1"/>
  <c r="D77" i="1"/>
  <c r="D16" i="1"/>
  <c r="D10" i="1"/>
  <c r="W9" i="1"/>
  <c r="V9" i="1"/>
  <c r="U9" i="1"/>
  <c r="B4" i="1"/>
  <c r="B1564" i="1"/>
  <c r="W3" i="1"/>
  <c r="V3" i="1"/>
  <c r="U3" i="1"/>
  <c r="T3" i="1"/>
  <c r="T4" i="1"/>
  <c r="W2" i="1"/>
  <c r="V2" i="1"/>
  <c r="U2" i="1"/>
  <c r="B1" i="1"/>
  <c r="B401" i="1"/>
  <c r="K1592" i="1"/>
  <c r="D1178" i="1"/>
  <c r="K1165" i="1"/>
  <c r="K693" i="1"/>
  <c r="D717" i="1"/>
  <c r="I950" i="1"/>
  <c r="E1019" i="1"/>
  <c r="E1059" i="1"/>
  <c r="N1058" i="1"/>
  <c r="F950" i="1"/>
  <c r="J950" i="1"/>
  <c r="H1520" i="1"/>
  <c r="D1059" i="1"/>
  <c r="F1328" i="1"/>
  <c r="T5" i="1"/>
  <c r="V4" i="1"/>
  <c r="U4" i="1"/>
  <c r="W4" i="1"/>
  <c r="K759" i="1"/>
  <c r="D783" i="1"/>
  <c r="K1109" i="1"/>
  <c r="D1130" i="1"/>
  <c r="B245" i="1"/>
  <c r="B660" i="1"/>
  <c r="B878" i="1"/>
  <c r="D905" i="1"/>
  <c r="B951" i="1"/>
  <c r="B966" i="1"/>
  <c r="N1048" i="1"/>
  <c r="B1146" i="1"/>
  <c r="K1154" i="1"/>
  <c r="B1367" i="1"/>
  <c r="B1496" i="1"/>
  <c r="B381" i="1"/>
  <c r="B403" i="1"/>
  <c r="B601" i="1"/>
  <c r="B718" i="1"/>
  <c r="B799" i="1"/>
  <c r="B1026" i="1"/>
  <c r="B121" i="1"/>
  <c r="B528" i="1"/>
  <c r="B863" i="1"/>
  <c r="D949" i="1"/>
  <c r="K949" i="1"/>
  <c r="F999" i="1"/>
  <c r="F1019" i="1"/>
  <c r="F1059" i="1"/>
  <c r="B1075" i="1"/>
  <c r="B1131" i="1"/>
  <c r="B1338" i="1"/>
  <c r="B1409" i="1"/>
  <c r="B469" i="1"/>
  <c r="B667" i="1"/>
  <c r="B262" i="1"/>
  <c r="D1227" i="1"/>
  <c r="B1441" i="1"/>
  <c r="H1518" i="1"/>
  <c r="B84" i="1"/>
  <c r="B163" i="1"/>
  <c r="B209" i="1"/>
  <c r="B312" i="1"/>
  <c r="B535" i="1"/>
  <c r="B733" i="1"/>
  <c r="B1208" i="1"/>
  <c r="F1313" i="1"/>
  <c r="K1227" i="1"/>
  <c r="D1240" i="1"/>
  <c r="D913" i="1"/>
  <c r="K905" i="1"/>
  <c r="D1198" i="1"/>
  <c r="K1198" i="1"/>
  <c r="K1178" i="1"/>
  <c r="U5" i="1"/>
  <c r="T6" i="1"/>
  <c r="W5" i="1"/>
  <c r="V5" i="1"/>
  <c r="D950" i="1"/>
  <c r="K950" i="1"/>
  <c r="K913" i="1"/>
  <c r="D1260" i="1"/>
  <c r="K1260" i="1"/>
  <c r="K1240" i="1"/>
  <c r="W6" i="1"/>
  <c r="U6" i="1"/>
  <c r="V6" i="1"/>
  <c r="T7" i="1"/>
  <c r="T8" i="1"/>
  <c r="V7" i="1"/>
  <c r="U7" i="1"/>
  <c r="W7" i="1"/>
  <c r="U8" i="1"/>
  <c r="W8" i="1"/>
  <c r="V8" i="1"/>
  <c r="J1019" i="1"/>
  <c r="J1059" i="1"/>
  <c r="I1019" i="1"/>
  <c r="I1059" i="1"/>
  <c r="N983" i="1"/>
  <c r="J392" i="1"/>
  <c r="J396" i="1"/>
  <c r="D396" i="1"/>
  <c r="B792" i="1"/>
  <c r="B1068" i="1"/>
  <c r="B462" i="1"/>
  <c r="B253" i="1"/>
  <c r="B363" i="1"/>
  <c r="B594" i="1"/>
  <c r="B959" i="1"/>
  <c r="B726" i="1"/>
  <c r="B520" i="1"/>
  <c r="B1139" i="1"/>
  <c r="B371" i="1"/>
  <c r="B1365" i="1"/>
  <c r="B964" i="1"/>
  <c r="B1562" i="1"/>
  <c r="B1206" i="1"/>
  <c r="B1439" i="1"/>
  <c r="B1335" i="1"/>
  <c r="B376" i="1"/>
  <c r="B1494" i="1"/>
  <c r="B876" i="1"/>
  <c r="B731" i="1"/>
  <c r="B205" i="1"/>
  <c r="B1268" i="1"/>
  <c r="B467" i="1"/>
  <c r="B1073" i="1"/>
  <c r="B599" i="1"/>
  <c r="B533" i="1"/>
  <c r="B159" i="1"/>
  <c r="B258" i="1"/>
  <c r="B1299" i="1"/>
  <c r="B1024" i="1"/>
  <c r="B1144" i="1"/>
  <c r="B310" i="1"/>
  <c r="B82" i="1"/>
  <c r="B665" i="1"/>
  <c r="B1407" i="1"/>
  <c r="B118" i="1"/>
  <c r="B797" i="1"/>
  <c r="H1423" i="1"/>
  <c r="N999" i="1"/>
  <c r="L1019" i="1"/>
  <c r="N1019" i="1"/>
  <c r="L1059" i="1"/>
  <c r="N1059" i="1"/>
  <c r="G1477" i="1"/>
  <c r="F1478" i="1"/>
  <c r="G1469" i="1"/>
  <c r="G1465" i="1"/>
  <c r="D1478" i="1"/>
  <c r="G1478" i="1"/>
</calcChain>
</file>

<file path=xl/sharedStrings.xml><?xml version="1.0" encoding="utf-8"?>
<sst xmlns="http://schemas.openxmlformats.org/spreadsheetml/2006/main" count="2026" uniqueCount="770">
  <si>
    <t>p1</t>
  </si>
  <si>
    <t>Select District:</t>
  </si>
  <si>
    <t>STATEMENT OF REVENUES, EXPENDITURES AND</t>
  </si>
  <si>
    <t>Exhibit K-1</t>
  </si>
  <si>
    <t>Select Year Ended June 30:</t>
  </si>
  <si>
    <t>ALACHUA</t>
  </si>
  <si>
    <t>CHANGES IN FUND BALANCE - GENERAL FUND</t>
  </si>
  <si>
    <t>FDOE Page  1</t>
  </si>
  <si>
    <t>BAKER</t>
  </si>
  <si>
    <t>Fund 100</t>
  </si>
  <si>
    <t>BAY</t>
  </si>
  <si>
    <t xml:space="preserve">REVENUES                       </t>
  </si>
  <si>
    <t>Account
Number</t>
  </si>
  <si>
    <t>BRADFORD</t>
  </si>
  <si>
    <t>Federal Direct:</t>
  </si>
  <si>
    <t>BREVARD</t>
  </si>
  <si>
    <t>Federal Impact, Current Operations</t>
  </si>
  <si>
    <t>BROWARD</t>
  </si>
  <si>
    <t>Reserve Officers Training Corps (ROTC)</t>
  </si>
  <si>
    <t>CALHOUN</t>
  </si>
  <si>
    <t>Miscellaneous Federal Direct</t>
  </si>
  <si>
    <t>CHARLOTTE</t>
  </si>
  <si>
    <t>Total Federal Direct</t>
  </si>
  <si>
    <t>CITRUS</t>
  </si>
  <si>
    <t>Federal Through State and Local:</t>
  </si>
  <si>
    <t>CLAY</t>
  </si>
  <si>
    <t>Medicaid</t>
  </si>
  <si>
    <t>COLLIER</t>
  </si>
  <si>
    <t>National Forest Funds</t>
  </si>
  <si>
    <t>COLUMBIA</t>
  </si>
  <si>
    <t>Federal Through Local</t>
  </si>
  <si>
    <t>DADE</t>
  </si>
  <si>
    <t>Miscellaneous Federal Through State</t>
  </si>
  <si>
    <t>DESOTO</t>
  </si>
  <si>
    <t>Total Federal Through State and Local</t>
  </si>
  <si>
    <t>DIXIE</t>
  </si>
  <si>
    <t>State:</t>
  </si>
  <si>
    <t>DUVAL</t>
  </si>
  <si>
    <t>Florida Education Finance Program (FEFP)</t>
  </si>
  <si>
    <t>ESCAMBIA</t>
  </si>
  <si>
    <t>Workforce Development</t>
  </si>
  <si>
    <t>FLAGLER</t>
  </si>
  <si>
    <t>Workforce Development Capitalization Incentive Grant</t>
  </si>
  <si>
    <t>FRANKLIN</t>
  </si>
  <si>
    <t>Workforce Education Performance Incentives</t>
  </si>
  <si>
    <t>GADSDEN</t>
  </si>
  <si>
    <t>Adults with Disabilities</t>
  </si>
  <si>
    <t>GILCHRIST</t>
  </si>
  <si>
    <t>CO&amp;DS Withheld for Administrative Expenditure</t>
  </si>
  <si>
    <t>GLADES</t>
  </si>
  <si>
    <t>Diagnostic and Learning Resources Centers</t>
  </si>
  <si>
    <t>GULF</t>
  </si>
  <si>
    <t>Sales Tax Distribution (s. 212.20(6)(d)6.a., F.S.)</t>
  </si>
  <si>
    <t>HAMILTON</t>
  </si>
  <si>
    <t>State Forest Funds</t>
  </si>
  <si>
    <t>HARDEE</t>
  </si>
  <si>
    <t>State License Tax</t>
  </si>
  <si>
    <t>HENDRY</t>
  </si>
  <si>
    <t>District Discretionary Lottery Funds</t>
  </si>
  <si>
    <t>HERNANDO</t>
  </si>
  <si>
    <t>Categorical Programs:</t>
  </si>
  <si>
    <t>HIGHLANDS</t>
  </si>
  <si>
    <t>Class Size Reduction Operating Funds</t>
  </si>
  <si>
    <t>HILLSBOROUGH</t>
  </si>
  <si>
    <t>Florida School Recognition Funds</t>
  </si>
  <si>
    <t>HOLMES</t>
  </si>
  <si>
    <t>Voluntary Prekindergarten Program</t>
  </si>
  <si>
    <t>INDIAN RIVER</t>
  </si>
  <si>
    <t>Preschool Projects</t>
  </si>
  <si>
    <t>JACKSON</t>
  </si>
  <si>
    <t>Other State:</t>
  </si>
  <si>
    <t>JEFFERSON</t>
  </si>
  <si>
    <t>Reading Programs</t>
  </si>
  <si>
    <t>LAFAYETTE</t>
  </si>
  <si>
    <t>Full-Service Schools Program</t>
  </si>
  <si>
    <t>LAKE</t>
  </si>
  <si>
    <t>State Through Local</t>
  </si>
  <si>
    <t>LEE</t>
  </si>
  <si>
    <t>Other Miscellaneous State Revenues</t>
  </si>
  <si>
    <t>LEON</t>
  </si>
  <si>
    <t>Total State</t>
  </si>
  <si>
    <t>LEVY</t>
  </si>
  <si>
    <t>Local:</t>
  </si>
  <si>
    <t>LIBERTY</t>
  </si>
  <si>
    <t>District School Taxes</t>
  </si>
  <si>
    <t>MADISON</t>
  </si>
  <si>
    <t>Tax Redemptions</t>
  </si>
  <si>
    <t>MANATEE</t>
  </si>
  <si>
    <t>Payment in Lieu of Taxes</t>
  </si>
  <si>
    <t>MARION</t>
  </si>
  <si>
    <t>Excess Fees</t>
  </si>
  <si>
    <t>MARTIN</t>
  </si>
  <si>
    <t>Tuition</t>
  </si>
  <si>
    <t>MONROE</t>
  </si>
  <si>
    <t>Lease Revenue</t>
  </si>
  <si>
    <t>NASSAU</t>
  </si>
  <si>
    <t>Interest on Investments</t>
  </si>
  <si>
    <t>OKALOOSA</t>
  </si>
  <si>
    <t>Gain on Sale of Investments</t>
  </si>
  <si>
    <t>OKEECHOBEE</t>
  </si>
  <si>
    <t>Net Increase (Decrease) in Fair Value of Investments</t>
  </si>
  <si>
    <t>ORANGE</t>
  </si>
  <si>
    <t>Gifts, Grants and Bequests</t>
  </si>
  <si>
    <t>Interest Income - Leases</t>
  </si>
  <si>
    <t>OSCEOLA</t>
  </si>
  <si>
    <t>Student Fees:</t>
  </si>
  <si>
    <t>PALM BEACH</t>
  </si>
  <si>
    <t>Adult General Education Course Fees</t>
  </si>
  <si>
    <t>PASCO</t>
  </si>
  <si>
    <t>Postsec Career Cert-Appl Tech Diploma Course Fees</t>
  </si>
  <si>
    <t>PINELLAS</t>
  </si>
  <si>
    <t>Continuing Workforce Education Course Fees</t>
  </si>
  <si>
    <t>POLK</t>
  </si>
  <si>
    <t>Capital Improvement Fees</t>
  </si>
  <si>
    <t>PUTNAM</t>
  </si>
  <si>
    <t>Postsecondary Lab Fees</t>
  </si>
  <si>
    <t>ST. JOHNS</t>
  </si>
  <si>
    <t>Lifelong Learning Fees</t>
  </si>
  <si>
    <t>ST. LUCIE</t>
  </si>
  <si>
    <t>GED® Testing Fees</t>
  </si>
  <si>
    <t>SANTA ROSA</t>
  </si>
  <si>
    <t>Financial Aid Fees</t>
  </si>
  <si>
    <t>SARASOTA</t>
  </si>
  <si>
    <t>Other Student Fees</t>
  </si>
  <si>
    <t>SEMINOLE</t>
  </si>
  <si>
    <t>Other Fees:</t>
  </si>
  <si>
    <t>SUMTER</t>
  </si>
  <si>
    <t>Preschool Program Fees</t>
  </si>
  <si>
    <t>SUWANNEE</t>
  </si>
  <si>
    <t>Prekindergarten Early Intervention Fees</t>
  </si>
  <si>
    <t>TAYLOR</t>
  </si>
  <si>
    <t>School-Age Child Care Fees</t>
  </si>
  <si>
    <t>UNION</t>
  </si>
  <si>
    <t>Other Schools, Courses and Classes Fees</t>
  </si>
  <si>
    <t>VOLUSIA</t>
  </si>
  <si>
    <t>Miscellaneous Local:</t>
  </si>
  <si>
    <t>WAKULLA</t>
  </si>
  <si>
    <t>Bus Fees</t>
  </si>
  <si>
    <t>WALTON</t>
  </si>
  <si>
    <t>Transportation Services Rendered for School Activities</t>
  </si>
  <si>
    <t>WASHINGTON</t>
  </si>
  <si>
    <t>Sale of Junk</t>
  </si>
  <si>
    <t>Receipt of Federal Indirect Cost Rate</t>
  </si>
  <si>
    <t>Other Miscellaneous Local Sources</t>
  </si>
  <si>
    <t>Refunds of Prior Year's Expenditures</t>
  </si>
  <si>
    <t>Collections for Lost, Damaged and Sold Textbooks</t>
  </si>
  <si>
    <t>Receipt of Food Service Indirect Costs</t>
  </si>
  <si>
    <t xml:space="preserve">Total Local </t>
  </si>
  <si>
    <t>Total Revenues</t>
  </si>
  <si>
    <t>ESE  348</t>
  </si>
  <si>
    <t>p2</t>
  </si>
  <si>
    <t>STATEMENT OF REVENUES, EXPENDITURES AND CHANGES IN FUND BALANCE - GENERAL FUND (Continued)</t>
  </si>
  <si>
    <t>FDOE Page 2</t>
  </si>
  <si>
    <t>EXPENDITURES</t>
  </si>
  <si>
    <t xml:space="preserve">Totals </t>
  </si>
  <si>
    <t>Salaries</t>
  </si>
  <si>
    <t>Employee
Benefits</t>
  </si>
  <si>
    <t>Purchased
Services</t>
  </si>
  <si>
    <t>Energy
Services</t>
  </si>
  <si>
    <t>Materials
and Supplies</t>
  </si>
  <si>
    <t>Capital
Outlay</t>
  </si>
  <si>
    <t>Other</t>
  </si>
  <si>
    <t>Current:</t>
  </si>
  <si>
    <t>Instruction</t>
  </si>
  <si>
    <t>Student Support Services</t>
  </si>
  <si>
    <t>Instructional Media Services</t>
  </si>
  <si>
    <t>Instruction and Curriculum Development Services</t>
  </si>
  <si>
    <t>Instructional Staff Training Services</t>
  </si>
  <si>
    <t>Instruction-Related Technology</t>
  </si>
  <si>
    <t xml:space="preserve">Board 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</si>
  <si>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</si>
  <si>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</si>
  <si>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</si>
  <si>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</si>
  <si>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</si>
  <si>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</si>
  <si>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Student Transportation Services</t>
  </si>
  <si>
    <t>Operation of Plant</t>
  </si>
  <si>
    <t>Maintenance of Plant</t>
  </si>
  <si>
    <t>Administrative Technology Services</t>
  </si>
  <si>
    <t>Community Services</t>
  </si>
  <si>
    <t>Capital Outlay:</t>
  </si>
  <si>
    <t xml:space="preserve">Facilities Acquisition and Construction </t>
  </si>
  <si>
    <t>Other Capital Outlay</t>
  </si>
  <si>
    <t>Debt Service:  (Function 9200)</t>
  </si>
  <si>
    <t>Redemption of Principal</t>
  </si>
  <si>
    <t xml:space="preserve">Interest </t>
  </si>
  <si>
    <t>Total Expenditures</t>
  </si>
  <si>
    <t>Excess (Deficiency) of Revenues Over Expenditures</t>
  </si>
  <si>
    <t>ESE 348</t>
  </si>
  <si>
    <t>p3</t>
  </si>
  <si>
    <t xml:space="preserve">STATEMENT OF REVENUES, EXPENDITURES AND </t>
  </si>
  <si>
    <t xml:space="preserve">CHANGES IN FUND BALANCE - GENERAL FUND (Continued)       </t>
  </si>
  <si>
    <t>FDOE Page 3</t>
  </si>
  <si>
    <t>OTHER FINANCING SOURCES (USES)
and CHANGES IN FUND BALANCES</t>
  </si>
  <si>
    <t>Loans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</si>
  <si>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</si>
  <si>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t>Loss Recoveries</t>
  </si>
  <si>
    <t>Transfers In: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</si>
  <si>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</si>
  <si>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</si>
  <si>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</si>
  <si>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</si>
  <si>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</si>
  <si>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</si>
  <si>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</si>
  <si>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Transfers Out:  (Function 9700)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</si>
  <si>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</si>
  <si>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</si>
  <si>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</si>
  <si>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</si>
  <si>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</si>
  <si>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</si>
  <si>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</si>
  <si>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Total Other Financing Sources (Uses)</t>
  </si>
  <si>
    <t>Net Change In Fund Balance</t>
  </si>
  <si>
    <t>Adjustments to Fund Balance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</si>
  <si>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</si>
  <si>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</si>
  <si>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</si>
  <si>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</si>
  <si>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</si>
  <si>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</si>
  <si>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p4</t>
  </si>
  <si>
    <t>CHANGES IN FUND BALANCE - SPECIAL REVENUE</t>
  </si>
  <si>
    <t>Exhibit K-2</t>
  </si>
  <si>
    <t>FUNDS - FOOD SERVICES</t>
  </si>
  <si>
    <t>FDOE Page 4</t>
  </si>
  <si>
    <t>Fund 410</t>
  </si>
  <si>
    <t>REVENUES</t>
  </si>
  <si>
    <t>Federal :</t>
  </si>
  <si>
    <t>School Lunch Reimbursement</t>
  </si>
  <si>
    <t>School Breakfast Reimbursement</t>
  </si>
  <si>
    <t>Afterschool Snack Reimbursement</t>
  </si>
  <si>
    <t>Child Care Food Program</t>
  </si>
  <si>
    <t>USDA-Donated Commodities</t>
  </si>
  <si>
    <t>Cash in Lieu of Donated Foods</t>
  </si>
  <si>
    <t>Summer Food Service Program</t>
  </si>
  <si>
    <t>Fresh Fruit and Vegetable Program</t>
  </si>
  <si>
    <t>Other Food Services</t>
  </si>
  <si>
    <t>School Breakfast Supplement</t>
  </si>
  <si>
    <t>School Lunch Supplement</t>
  </si>
  <si>
    <t>Student Lunches</t>
  </si>
  <si>
    <t>Student Breakfasts</t>
  </si>
  <si>
    <t>Adult Breakfasts/Lunches</t>
  </si>
  <si>
    <t>Student and Adult á la Carte Fees</t>
  </si>
  <si>
    <t>Student Snacks</t>
  </si>
  <si>
    <t>Other Food Sales</t>
  </si>
  <si>
    <t>p5</t>
  </si>
  <si>
    <t xml:space="preserve">STATEMENT OF REVENUES, EXPENDITURES AND  </t>
  </si>
  <si>
    <t>FUNDS - FOOD SERVICES (Continued)</t>
  </si>
  <si>
    <t>FDOE Page 5</t>
  </si>
  <si>
    <t>EXPENDITURES (Functions 7600/9300)</t>
  </si>
  <si>
    <t>Employee Benefits</t>
  </si>
  <si>
    <t>Purchased Services</t>
  </si>
  <si>
    <t>Energy Services</t>
  </si>
  <si>
    <t>Materials and Supplies</t>
  </si>
  <si>
    <t xml:space="preserve">Capital Outlay </t>
  </si>
  <si>
    <t>Other Capital Outlay  (Function 9300)</t>
  </si>
  <si>
    <t>DO NOT MAKE CHANGES TO THIS CODE</t>
  </si>
  <si>
    <t>Sale of Capital Assets</t>
  </si>
  <si>
    <t>From General Fund</t>
  </si>
  <si>
    <t>Interfund</t>
  </si>
  <si>
    <t>To General Fund</t>
  </si>
  <si>
    <t>Net Change in Fund Balance</t>
  </si>
  <si>
    <t xml:space="preserve">ESE  348                                  </t>
  </si>
  <si>
    <t>p6</t>
  </si>
  <si>
    <t>Exhibit K-3</t>
  </si>
  <si>
    <t>FUNDS - OTHER FEDERAL PROGRAMS</t>
  </si>
  <si>
    <t>FDOE Page 6</t>
  </si>
  <si>
    <t>Fund 420</t>
  </si>
  <si>
    <t>Head Start</t>
  </si>
  <si>
    <t>Workforce Innovation and Opportunity Act</t>
  </si>
  <si>
    <t>Community Action Programs</t>
  </si>
  <si>
    <t>Pell Grants</t>
  </si>
  <si>
    <t>Career and Technical Education</t>
  </si>
  <si>
    <t>Individuals with Disabilities Education Act (IDEA)</t>
  </si>
  <si>
    <t>Workforce Innovation and Opportunity Act:</t>
  </si>
  <si>
    <t>Adult General Education</t>
  </si>
  <si>
    <t>English Literacy and Civics Education</t>
  </si>
  <si>
    <t>Adult Migrant Education</t>
  </si>
  <si>
    <t>Other WIOA Programs</t>
  </si>
  <si>
    <t>ESSA - Elementary and Secondary Education Act:</t>
  </si>
  <si>
    <t>Elementary and Secondary Education Act - Title I</t>
  </si>
  <si>
    <t>Teacher and Principal Training and Recruiting - Title II, Part A</t>
  </si>
  <si>
    <t>Math and Science Partnerships - Title II, Part B</t>
  </si>
  <si>
    <t>Language Instruction - Title III</t>
  </si>
  <si>
    <t>Twenty-First Century Schools - Title IV</t>
  </si>
  <si>
    <t>Emergency Immigrant Education Program</t>
  </si>
  <si>
    <t>p7</t>
  </si>
  <si>
    <t>STATEMENT OF REVENUES, EXPENDITURES AND CHANGES IN FUND BALANCE - SPECIAL REVENUE FUNDS - OTHER FEDERAL PROGRAMS (Continued)</t>
  </si>
  <si>
    <t>FDOE Page 7</t>
  </si>
  <si>
    <t xml:space="preserve">Instruction and Curriculum Development Services   </t>
  </si>
  <si>
    <t>Excess (Deficiency) of Revenues over Expenditures</t>
  </si>
  <si>
    <r>
      <t>Sale</t>
    </r>
    <r>
      <rPr>
        <sz val="10"/>
        <rFont val="Times New Roman"/>
        <family val="1"/>
      </rPr>
      <t xml:space="preserve"> of Capital Assets</t>
    </r>
  </si>
  <si>
    <t>To the General Fund</t>
  </si>
  <si>
    <t>p8</t>
  </si>
  <si>
    <t>COMBINING STATEMENT OF REVENUES, EXPENDITURES AND CHANGES IN FUND BALANCE - SPECIAL REVENUE FUNDS</t>
  </si>
  <si>
    <t>CORONAVIRUS AID, RELIEF AND ECONOMIC SECURITY (CARES) ACT</t>
  </si>
  <si>
    <t>CORONAVIRUS RESPONSE &amp; RELIEF SUPPLEMENTAL APPROPRIATIONS (CRRSA) ACT RELIEF FUND</t>
  </si>
  <si>
    <t>Exhibit K-4</t>
  </si>
  <si>
    <t>AMERICAN RESCUE PLAN (ARP) RELIEF FUND</t>
  </si>
  <si>
    <t>DOE Page 8</t>
  </si>
  <si>
    <t>Account</t>
  </si>
  <si>
    <t xml:space="preserve">
Elem. &amp; Sec. School
Emergency Relief (ESSER)</t>
  </si>
  <si>
    <t>Other CARES Act
Relief Fund
(Including GEER)</t>
  </si>
  <si>
    <t xml:space="preserve">
Elem. &amp; Sec. School
Emergency Relief (ESSER II)</t>
  </si>
  <si>
    <t>Other CRRSA Act
Relief Fund
(Including GEER II)</t>
  </si>
  <si>
    <t xml:space="preserve">
Elem. &amp; Sec. School
Emergency Relief (ESSER III)</t>
  </si>
  <si>
    <t xml:space="preserve">
Other ARP Act Relief Fund</t>
  </si>
  <si>
    <t>Totals</t>
  </si>
  <si>
    <t>Number</t>
  </si>
  <si>
    <t>Total Federal Direct:</t>
  </si>
  <si>
    <t>Education Stabilization Funds - K-12</t>
  </si>
  <si>
    <t>New account for 2020-21 AFR</t>
  </si>
  <si>
    <t>Education Stabilization Funds - Workforce</t>
  </si>
  <si>
    <t>Education Stabilization Funds - VPK</t>
  </si>
  <si>
    <t>p9</t>
  </si>
  <si>
    <t>STATEMENT OF REVENUES, EXPENDITURES AND CHANGES IN FUND BALANCE - SPECIAL REVENUE FUNDS - ELEMENTARY AND SECONDARY SCHOOL EMERGENCY RELIEF (ESSER)</t>
  </si>
  <si>
    <t>FDOE Page 9</t>
  </si>
  <si>
    <t>Fund 441</t>
  </si>
  <si>
    <t>p10</t>
  </si>
  <si>
    <t>STATEMENT OF REVENUES, EXPENDITURES AND CHANGES IN FUND BALANCE - SPECIAL REVENUE FUNDS - OTHER CARES ACT RELIEF FUND (INCLUDING GEER)</t>
  </si>
  <si>
    <t>FDOE Page 10</t>
  </si>
  <si>
    <t>Fund 442</t>
  </si>
  <si>
    <t>p11</t>
  </si>
  <si>
    <t>STATEMENT OF REVENUES, EXPENDITURES AND CHANGES IN FUND BALANCE - SPECIAL REVENUE FUNDS - ELEMENTARY AND SECONDARY SCHOOL EMERGENCY RELIEF II (ESSER II)</t>
  </si>
  <si>
    <t>FDOE Page 11</t>
  </si>
  <si>
    <t>Fund 443</t>
  </si>
  <si>
    <t>p12</t>
  </si>
  <si>
    <t>STATEMENT OF REVENUES, EXPENDITURES AND CHANGES IN FUND BALANCE - SPECIAL REVENUE FUNDS - OTHER CRRSA ACT RELIEF FUND (INCLUDING GEER II)</t>
  </si>
  <si>
    <t>FDOE Page 12</t>
  </si>
  <si>
    <t>Fund 444</t>
  </si>
  <si>
    <t>p13</t>
  </si>
  <si>
    <t>STATEMENT OF REVENUES, EXPENDITURES AND CHANGES IN FUND BALANCE - SPECIAL REVENUE FUNDS - ELEMENTARY AND SECONDARY SCHOOL EMERGENCY RELIEF III (ESSER III)</t>
  </si>
  <si>
    <t>FDOE Page 13</t>
  </si>
  <si>
    <t>Fund 445</t>
  </si>
  <si>
    <t>p14</t>
  </si>
  <si>
    <t>STATEMENT OF REVENUES, EXPENDITURES AND CHANGES IN FUND BALANCE - SPECIAL REVENUE FUNDS - OTHER ARP ACT RELIEF FUND</t>
  </si>
  <si>
    <t>FDOE Page 14</t>
  </si>
  <si>
    <t>Fund 446</t>
  </si>
  <si>
    <t>p15</t>
  </si>
  <si>
    <t>Exhibit K-5</t>
  </si>
  <si>
    <t>STATEMENT OF REVENUES, EXPENDITURES AND CHANGES IN FUND BALANCE - SPECIAL REVENUE FUNDS - MISCELLANEOUS</t>
  </si>
  <si>
    <t>FDOE Page 15</t>
  </si>
  <si>
    <t>Fund 490</t>
  </si>
  <si>
    <t xml:space="preserve">  Other Miscellaneous State Revenues</t>
  </si>
  <si>
    <t>Total Local</t>
  </si>
  <si>
    <t xml:space="preserve">Transfers In:  </t>
  </si>
  <si>
    <t>p16</t>
  </si>
  <si>
    <t>Exhibit K-6</t>
  </si>
  <si>
    <t>COMBINING STATEMENT OF REVENUES, EXPENDITURES AND CHANGES IN FUND BALANCES - DEBT SERVICE FUNDS</t>
  </si>
  <si>
    <t>FDOE Page 16</t>
  </si>
  <si>
    <t>Funds 200</t>
  </si>
  <si>
    <t>SBE/COBI
Bonds</t>
  </si>
  <si>
    <t>Special Act
Bonds</t>
  </si>
  <si>
    <t>Sections 1011.14 and
1011.15, F.S., Loans</t>
  </si>
  <si>
    <t>Motor Vehicle
Revenue Bonds</t>
  </si>
  <si>
    <t>District
Bonds</t>
  </si>
  <si>
    <t>Other Debt
Service</t>
  </si>
  <si>
    <t>ARRA Economic Stimulus Debt Service</t>
  </si>
  <si>
    <t>210</t>
  </si>
  <si>
    <t>220</t>
  </si>
  <si>
    <t>230</t>
  </si>
  <si>
    <t>240</t>
  </si>
  <si>
    <t>250</t>
  </si>
  <si>
    <t>290</t>
  </si>
  <si>
    <t>299</t>
  </si>
  <si>
    <t>Federal:</t>
  </si>
  <si>
    <t>CO&amp;DS Withheld for SBE/COBI Bonds</t>
  </si>
  <si>
    <t>SBE/COBI Bond Interest</t>
  </si>
  <si>
    <t>Total State Sources</t>
  </si>
  <si>
    <t>District Debt Service Taxes</t>
  </si>
  <si>
    <t>County Local Sales Tax</t>
  </si>
  <si>
    <t>School District Local Sales Tax</t>
  </si>
  <si>
    <t>Impact Fees</t>
  </si>
  <si>
    <t>Total Local Sources</t>
  </si>
  <si>
    <t>Debt Service (Function 9200)</t>
  </si>
  <si>
    <t>Interest</t>
  </si>
  <si>
    <t>Dues and Fees</t>
  </si>
  <si>
    <t>Other Debt Service</t>
  </si>
  <si>
    <t>OTHER FINANCING SOURCES (USES)
and CHANGES IN FUND BALANCE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</si>
  <si>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</si>
  <si>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</si>
  <si>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</si>
  <si>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</si>
  <si>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</si>
  <si>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
Debt Service
</t>
    </r>
    <r>
      <rPr>
        <b/>
        <sz val="10"/>
        <rFont val="Times New Roman"/>
        <family val="1"/>
      </rPr>
      <t>290</t>
    </r>
  </si>
  <si>
    <r>
      <t xml:space="preserve">ARRA Economic Stimulus
Debt Service
</t>
    </r>
    <r>
      <rPr>
        <b/>
        <sz val="10"/>
        <rFont val="Times New Roman"/>
        <family val="1"/>
      </rPr>
      <t>299</t>
    </r>
  </si>
  <si>
    <t>Issuance of Bonds</t>
  </si>
  <si>
    <t>Premium on Sale of Bonds</t>
  </si>
  <si>
    <t>Discount on Sale of Bonds (Function 9299)</t>
  </si>
  <si>
    <t>Proceeds of Lease-Purchase Agreements</t>
  </si>
  <si>
    <t>Premium on Lease-Purchase Agreements</t>
  </si>
  <si>
    <t>Discount on Lease-Purchase Agreements (Function 9299)</t>
  </si>
  <si>
    <t>Proceeds of Forward Supply Contract</t>
  </si>
  <si>
    <t>Face Value of Refunding Bonds</t>
  </si>
  <si>
    <t>Premium on Refunding Bonds</t>
  </si>
  <si>
    <t>Discount on Refunding Bonds (Function 9299)</t>
  </si>
  <si>
    <t>Payments to Refunded Bonds Escrow Agent (Function 9299)</t>
  </si>
  <si>
    <t>Refunding Lease-Purchase Agreements</t>
  </si>
  <si>
    <t>Premium on Refunding Lease-Purchase Agreements</t>
  </si>
  <si>
    <t>Discount on Refunding Lease-Purchase Agmnts (Function 9299)</t>
  </si>
  <si>
    <t>Payments to Refunded Lease-Purchase Escrow Agent (Function 9299)</t>
  </si>
  <si>
    <t>Net Change in Fund Balances</t>
  </si>
  <si>
    <t>Adjustments to Fund Balances</t>
  </si>
  <si>
    <t>p17</t>
  </si>
  <si>
    <t>Exhibit K-7</t>
  </si>
  <si>
    <t>COMBINING STATEMENT OF REVENUES, EXPENDITURES AND CHANGES IN FUND BALANCES - CAPITAL PROJECTS FUNDS</t>
  </si>
  <si>
    <t>FDOE Page 17</t>
  </si>
  <si>
    <t>Funds 300</t>
  </si>
  <si>
    <t>Capital Outlay 
Bond Issues (COBI)</t>
  </si>
  <si>
    <t>Special Act Bonds</t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</si>
  <si>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</si>
  <si>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Public Education
Capital Outlay (PECO)</t>
  </si>
  <si>
    <t>Capital Outlay and
Debt Service Program (CO&amp;DS)</t>
  </si>
  <si>
    <t>Nonvoted Capital Improvement Section 1011.71(2), F.S.</t>
  </si>
  <si>
    <t>Voted Capital Improvement Fund</t>
  </si>
  <si>
    <t>Other Capital
Projects</t>
  </si>
  <si>
    <t>ARRA Economic Stimulus
Capital Projects</t>
  </si>
  <si>
    <t>CO&amp;DS Distributed</t>
  </si>
  <si>
    <t>Interest on Undistributed CO&amp;DS</t>
  </si>
  <si>
    <t>Public Education Capital Outlay (PECO)</t>
  </si>
  <si>
    <t>Classrooms First Program</t>
  </si>
  <si>
    <t>SMART Schools Small County Assistance Program</t>
  </si>
  <si>
    <t>Class Size Reduction Capital Outlay</t>
  </si>
  <si>
    <t>Charter School Capital Outlay Funding</t>
  </si>
  <si>
    <t>District Local Capital Improvement Tax</t>
  </si>
  <si>
    <t>Capital Outlay: (Function 7400)</t>
  </si>
  <si>
    <t>Library Books</t>
  </si>
  <si>
    <t>Audiovisual Materials</t>
  </si>
  <si>
    <t>Buildings and Fixed Equipment</t>
  </si>
  <si>
    <t>Furniture, Fixtures and Equipment</t>
  </si>
  <si>
    <t>Motor Vehicles (Including Buses)</t>
  </si>
  <si>
    <t>Land</t>
  </si>
  <si>
    <t>Improvements Other Than Buildings</t>
  </si>
  <si>
    <t>Remodeling and Renovations</t>
  </si>
  <si>
    <t>Computer Software</t>
  </si>
  <si>
    <t>Charter School Local Capital Improvement</t>
  </si>
  <si>
    <t>Charter School Capital Outlay Sales Tax</t>
  </si>
  <si>
    <t>p18</t>
  </si>
  <si>
    <t>COMBINING STATEMENT OF REVENUES, EXPENDITURES AND CHANGES IN FUND BALANCES - CAPITAL PROJECTS FUNDS (Continued)</t>
  </si>
  <si>
    <t>FDOE Page 18</t>
  </si>
  <si>
    <t>Capital Outlay Bond Issues (COBI)</t>
  </si>
  <si>
    <t>Proceeds from Special Facility Construction Account</t>
  </si>
  <si>
    <t>p19</t>
  </si>
  <si>
    <t>Exhibit K-8</t>
  </si>
  <si>
    <t>STATEMENT OF REVENUES, EXPENDITURES AND CHANGES IN FUND BALANCE - PERMANENT FUNDS</t>
  </si>
  <si>
    <t>FDOE Page 19</t>
  </si>
  <si>
    <t>Fund 000</t>
  </si>
  <si>
    <t>Federal Direct</t>
  </si>
  <si>
    <t>Federal Through State and Local</t>
  </si>
  <si>
    <t>State Sources</t>
  </si>
  <si>
    <t>Local Sources</t>
  </si>
  <si>
    <t>p20</t>
  </si>
  <si>
    <t>Exhibit K-9</t>
  </si>
  <si>
    <t>z</t>
  </si>
  <si>
    <t xml:space="preserve">COMBINING STATEMENT OF REVENUES, EXPENSES AND CHANGES IN FUND NET POSITION - ENTERPRISE FUNDS </t>
  </si>
  <si>
    <t>FDOE Page 20</t>
  </si>
  <si>
    <t>Funds 900</t>
  </si>
  <si>
    <t>INCOME OR (LOSS)</t>
  </si>
  <si>
    <t>Self-Insurance - Consortium</t>
  </si>
  <si>
    <t>ARRA - Consortium</t>
  </si>
  <si>
    <t>Other Enterprise Programs</t>
  </si>
  <si>
    <t>OPERATING REVENUES</t>
  </si>
  <si>
    <t>o</t>
  </si>
  <si>
    <t>Charges for Services</t>
  </si>
  <si>
    <t>Charges for Sales</t>
  </si>
  <si>
    <t>Premium Revenue</t>
  </si>
  <si>
    <t>Other Operating Revenues</t>
  </si>
  <si>
    <t>Total Operating Revenues</t>
  </si>
  <si>
    <t>OPERATING EXPENSES (Function 9900)</t>
  </si>
  <si>
    <t>Capital Outlay</t>
  </si>
  <si>
    <t>Depreciation and Amortization Expense</t>
  </si>
  <si>
    <t>Total Operating Expenses</t>
  </si>
  <si>
    <t>Operating Income (Loss)</t>
  </si>
  <si>
    <t>NONOPERATING REVENUES (EXPENSES)</t>
  </si>
  <si>
    <t>n</t>
  </si>
  <si>
    <t>Gain on Disposition of Assets</t>
  </si>
  <si>
    <t>Interest (Function 9900)</t>
  </si>
  <si>
    <t>Miscellaneous (Function 9900)</t>
  </si>
  <si>
    <t>Loss on Disposition of Assets (Function 9900)</t>
  </si>
  <si>
    <t>Total Nonoperating Revenues (Expenses)</t>
  </si>
  <si>
    <t xml:space="preserve">Net Income (Loss) Before Operating Transfers </t>
  </si>
  <si>
    <t>TRANSFERS and
CHANGES IN NET POSITION</t>
  </si>
  <si>
    <t>Change in Net Position</t>
  </si>
  <si>
    <t>Adjustments to Net Position</t>
  </si>
  <si>
    <t>p21</t>
  </si>
  <si>
    <t>Exhibit K-10</t>
  </si>
  <si>
    <t>COMBINING STATEMENT OF REVENUES, EXPENSES AND CHANGES IN FUND NET POSITION - INTERNAL SERVICE FUNDS</t>
  </si>
  <si>
    <t>FDOE Page 21</t>
  </si>
  <si>
    <t>Funds 700</t>
  </si>
  <si>
    <t>Self-Insurance</t>
  </si>
  <si>
    <t>Consortium Programs</t>
  </si>
  <si>
    <t>Other Internal Service</t>
  </si>
  <si>
    <t xml:space="preserve">Income (Loss) Before Operating Transfers </t>
  </si>
  <si>
    <t>p22</t>
  </si>
  <si>
    <t>COMBINING STATEMENT OF CHANGES IN ASSETS, LIABILITIES AND FIDUCIARY NET POSITION</t>
  </si>
  <si>
    <t>Exhibit K-11</t>
  </si>
  <si>
    <t>SCHOOL INTERNAL FUNDS</t>
  </si>
  <si>
    <t>FDOE Page 22</t>
  </si>
  <si>
    <t>Fund 891</t>
  </si>
  <si>
    <t>ASSETS</t>
  </si>
  <si>
    <t>Beginning Balance</t>
  </si>
  <si>
    <t>Additions</t>
  </si>
  <si>
    <t>Deductions</t>
  </si>
  <si>
    <t>Ending Balance</t>
  </si>
  <si>
    <t xml:space="preserve">Cash </t>
  </si>
  <si>
    <t>Investments</t>
  </si>
  <si>
    <t>Accounts Receivable, Net</t>
  </si>
  <si>
    <t>Interest Receivable on Investments</t>
  </si>
  <si>
    <t>Due From Budgetary Funds</t>
  </si>
  <si>
    <t>Due From Other Agencies</t>
  </si>
  <si>
    <t>Inventory</t>
  </si>
  <si>
    <t>Total Assets</t>
  </si>
  <si>
    <t>LIABILITIES</t>
  </si>
  <si>
    <t>Cash Overdraft</t>
  </si>
  <si>
    <t>Accrued Salaries and Benefits</t>
  </si>
  <si>
    <t>Payroll Deductions and Withholdings</t>
  </si>
  <si>
    <t>Accounts Payable</t>
  </si>
  <si>
    <t>Internal Accounts Payable</t>
  </si>
  <si>
    <t>Due to Budgetary Funds</t>
  </si>
  <si>
    <t>Total Liabilities</t>
  </si>
  <si>
    <t>NET POSITION</t>
  </si>
  <si>
    <t>Restricted for:</t>
  </si>
  <si>
    <t xml:space="preserve">  Other purposes</t>
  </si>
  <si>
    <t xml:space="preserve">  Individuals, organizations and other governments</t>
  </si>
  <si>
    <t>Total Net Position</t>
  </si>
  <si>
    <t>p23</t>
  </si>
  <si>
    <t>Exhibit K-12</t>
  </si>
  <si>
    <t>SCHEDULE OF LONG-TERM LIABILITIES</t>
  </si>
  <si>
    <t>FDOE Page 23</t>
  </si>
  <si>
    <t>Fund 601</t>
  </si>
  <si>
    <t>Governmental Activities
Total Balance [1]</t>
  </si>
  <si>
    <t>Business-Type Activities
Total Balance [1]</t>
  </si>
  <si>
    <t>Total</t>
  </si>
  <si>
    <t>Governmental Activities - 
Debt Principal Payments</t>
  </si>
  <si>
    <t>Governmental Activities - Principal Due Within One Year</t>
  </si>
  <si>
    <t>Governmental Activities - 
Debt Interest Payments</t>
  </si>
  <si>
    <t>Governmental Activities - Interest Due Within One Year</t>
  </si>
  <si>
    <t>Notes Payable</t>
  </si>
  <si>
    <t>Obligations Under Leases</t>
  </si>
  <si>
    <t>Bonds Payable</t>
  </si>
  <si>
    <t>SBE/COBI Bonds Payable</t>
  </si>
  <si>
    <t>District Bonds Payable</t>
  </si>
  <si>
    <t>Special Act Bonds Payable</t>
  </si>
  <si>
    <t>Motor Vehicle License Revenue Bonds Payable</t>
  </si>
  <si>
    <t>Sales Surtax Bonds Payable</t>
  </si>
  <si>
    <t>Total Bonds Payable</t>
  </si>
  <si>
    <t>Liability for Compensated Absences</t>
  </si>
  <si>
    <t>Lease-Purchase Agreements Payable</t>
  </si>
  <si>
    <t>Certificates of Participation (COPS) Payable</t>
  </si>
  <si>
    <t>Qualified Zone Academy Bonds (QZAB) Payable</t>
  </si>
  <si>
    <t>Qualified School Construction Bonds (QSCB) Payable</t>
  </si>
  <si>
    <t>Build America Bonds (BAB) Payable</t>
  </si>
  <si>
    <t>Other Lease-Purchase Agreements Payable</t>
  </si>
  <si>
    <t xml:space="preserve"> Total Lease-Purchase Agreements Payable</t>
  </si>
  <si>
    <t>Estimated Liability for Long-Term Claims</t>
  </si>
  <si>
    <t>Net Other Postemployment Benefits Obligation</t>
  </si>
  <si>
    <t>Net Pension Liability</t>
  </si>
  <si>
    <t>Estimated PECO Advance Payable</t>
  </si>
  <si>
    <t>Other Long-Term Liabilities</t>
  </si>
  <si>
    <t>Derivative Instrument</t>
  </si>
  <si>
    <t>Total Long-term Liabilities</t>
  </si>
  <si>
    <t>p24</t>
  </si>
  <si>
    <t>SCHEDULE OF CATEGORICAL PROGRAMS</t>
  </si>
  <si>
    <t>REPORT OF EXPENDITURES AND AVAILABLE FUNDS</t>
  </si>
  <si>
    <t>Exhibit K-13</t>
  </si>
  <si>
    <t>FDOE Page 24</t>
  </si>
  <si>
    <t>CATEGORICAL PROGRAMS</t>
  </si>
  <si>
    <t>Grant
Number</t>
  </si>
  <si>
    <t>Unexpended</t>
  </si>
  <si>
    <t>Returned</t>
  </si>
  <si>
    <t xml:space="preserve">Revenues </t>
  </si>
  <si>
    <t xml:space="preserve">Expenditures </t>
  </si>
  <si>
    <t>Flexibility [1]</t>
  </si>
  <si>
    <t>(Revenue Number)  [Footnote]</t>
  </si>
  <si>
    <t>To FDOE</t>
  </si>
  <si>
    <t xml:space="preserve">Class Size Reduction Operating Funds (3355) </t>
  </si>
  <si>
    <t>Excellent Teaching Program (3363)</t>
  </si>
  <si>
    <t>Florida Digital Classrooms (FEFP Earmark)</t>
  </si>
  <si>
    <t>Florida School Recognition Funds (3361)</t>
  </si>
  <si>
    <t>Instructional Materials (FEFP Earmark) [2]</t>
  </si>
  <si>
    <t>Library Media (FEFP Earmark) [2]</t>
  </si>
  <si>
    <t>Mental Health Assistance (FEFP Earmark)</t>
  </si>
  <si>
    <t>Preschool Projects (3372)</t>
  </si>
  <si>
    <t>Research-Based Reading Instruction (FEFP Earmark) [3]</t>
  </si>
  <si>
    <t>Safe Schools (FEFP Earmark) [4]</t>
  </si>
  <si>
    <t xml:space="preserve">Student Transportation (FEFP Earmark)  </t>
  </si>
  <si>
    <t>Supplemental Academic Instruction (FEFP Earmark) [3]</t>
  </si>
  <si>
    <t>Teachers Classroom Supply Assistance (FEFP Earmark)</t>
  </si>
  <si>
    <t>Voluntary Prekindergarten - School Year Program (3371)</t>
  </si>
  <si>
    <t>Voluntary Prekindergarten - Summer Program (3371)</t>
  </si>
  <si>
    <t>[1]    Report the amount of funds transferred from each program to maintain board-specified academic classroom instruction and improve school safety.</t>
  </si>
  <si>
    <t>[2]    Report the Library Media portion of the Instructional Materials allocation on the line "Library Media."</t>
  </si>
  <si>
    <t>[3]    Expenditures for designated low-performing elementary schools should be included in expenditures.</t>
  </si>
  <si>
    <t>[4]    Combine all programs funded from the improve Safe Schools allocation on one line, "Safe Schools."</t>
  </si>
  <si>
    <t>p25</t>
  </si>
  <si>
    <t>SCHEDULE OF SELECTED SUBOBJECT EXPENDITURES</t>
  </si>
  <si>
    <t>Exhibit K-14</t>
  </si>
  <si>
    <t>FDOE Page 25</t>
  </si>
  <si>
    <t>Subobject</t>
  </si>
  <si>
    <t>General Fund</t>
  </si>
  <si>
    <t>Special Revenue
Food Services</t>
  </si>
  <si>
    <t>Special Revenue
 Other Federal Programs</t>
  </si>
  <si>
    <t xml:space="preserve">
Special Revenue - Federal 
 Education Stabilization Fund</t>
  </si>
  <si>
    <t>UTILITIES AND ENERGY SERVICES EXPENDITURES:</t>
  </si>
  <si>
    <t>Public Utility Services Other than Energy - All Functions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</si>
  <si>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</si>
  <si>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 xml:space="preserve">Natural Gas - All Functions    </t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</si>
  <si>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</si>
  <si>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Bottled Gas - All Functions</t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</si>
  <si>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</si>
  <si>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t>Electricity - All Functions</t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</si>
  <si>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</si>
  <si>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t>Heating Oil - All Functions</t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</si>
  <si>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</si>
  <si>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t>Gasoline - All Functions</t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</si>
  <si>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</si>
  <si>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</si>
  <si>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</si>
  <si>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Other Energy Services - All Functions</t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</si>
  <si>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</si>
  <si>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</si>
  <si>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>Total - All Functions</t>
  </si>
  <si>
    <t>ENERGY EXPENDITURES FOR STUDENT</t>
  </si>
  <si>
    <t>TRANSPORTATION: (Function 7800 only)</t>
  </si>
  <si>
    <t>Compressed Natural Gas</t>
  </si>
  <si>
    <t xml:space="preserve">Liquefied Petroleum Gas     </t>
  </si>
  <si>
    <t xml:space="preserve">Gasoline    </t>
  </si>
  <si>
    <t>Diesel  Fuel</t>
  </si>
  <si>
    <t xml:space="preserve">Oil and Grease   </t>
  </si>
  <si>
    <t xml:space="preserve">Total  </t>
  </si>
  <si>
    <t/>
  </si>
  <si>
    <t>Special Revenue 
Other Federal Programs</t>
  </si>
  <si>
    <t xml:space="preserve">
Special Revenue - Federal 
Education Stablilization Fund</t>
  </si>
  <si>
    <t>Capital Projects Funds</t>
  </si>
  <si>
    <t>3XX</t>
  </si>
  <si>
    <t>EXPENDITURES FOR SCHOOL BUSES</t>
  </si>
  <si>
    <t>AND SCHOOL BUS REPLACEMENTS:</t>
  </si>
  <si>
    <t>Buses</t>
  </si>
  <si>
    <t>p26</t>
  </si>
  <si>
    <t>FDOE Page 26</t>
  </si>
  <si>
    <t>TECHNOLOGY-RELATED SUPPLIES AND
PURCHASED SERVICES</t>
  </si>
  <si>
    <t xml:space="preserve">General Fund
</t>
  </si>
  <si>
    <t xml:space="preserve">Special Revenue Funds 
</t>
  </si>
  <si>
    <t xml:space="preserve">Capital Projects Funds
</t>
  </si>
  <si>
    <t>410, 420 and 490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</si>
  <si>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</si>
  <si>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</si>
  <si>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</si>
  <si>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</si>
  <si>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</si>
  <si>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Technology-Related Materials and Supplies</t>
  </si>
  <si>
    <t>5X9</t>
  </si>
  <si>
    <t xml:space="preserve">    Technology-Related Library Books</t>
  </si>
  <si>
    <t>619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</si>
  <si>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</si>
  <si>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</si>
  <si>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</si>
  <si>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</si>
  <si>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</si>
  <si>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</si>
  <si>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Capitalized Fixtures and Equipment</t>
  </si>
  <si>
    <t xml:space="preserve">    Capitalized Software</t>
  </si>
  <si>
    <t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</t>
  </si>
  <si>
    <t>p27</t>
  </si>
  <si>
    <t>FDOE Page 27</t>
  </si>
  <si>
    <t>SUBAWARDS FOR INDIRECT COST RATE:</t>
  </si>
  <si>
    <t>Professional and Technical Services:</t>
  </si>
  <si>
    <t>Subawards Under Subagreements - First $25,000</t>
  </si>
  <si>
    <t>Subawards Under Subagreements - In Excess of $25,000</t>
  </si>
  <si>
    <t>Other Purchased Services:</t>
  </si>
  <si>
    <t>FOOD SERVICE SUPPLIES SUBOBJECT</t>
  </si>
  <si>
    <t>Supplies</t>
  </si>
  <si>
    <t>Food</t>
  </si>
  <si>
    <t>Donated Foods</t>
  </si>
  <si>
    <t>TEACHER SALARIES</t>
  </si>
  <si>
    <t>Basic Programs 101, 102 and 103 (Function 5100)</t>
  </si>
  <si>
    <t>Total Basic Program Salaries</t>
  </si>
  <si>
    <t xml:space="preserve">Other Programs 130 (ESOL) (Function 5100) </t>
  </si>
  <si>
    <t>Total Other Program Salaries</t>
  </si>
  <si>
    <t xml:space="preserve">ESE Programs 111, 112, 113, 254 and 255 (Function 5200) </t>
  </si>
  <si>
    <t>Total ESE Program Salaries</t>
  </si>
  <si>
    <t>Career Program 300 (Function 5300)</t>
  </si>
  <si>
    <t>Total Career Program Salaries</t>
  </si>
  <si>
    <t>TOTAL</t>
  </si>
  <si>
    <t>Special Revenue
Other Federal Programs</t>
  </si>
  <si>
    <t>TEXTBOOKS (used for classroom instruction)</t>
  </si>
  <si>
    <t>Textbooks (Function 5000)</t>
  </si>
  <si>
    <t>EXCEPTIONAL STUDENT EDUCATION (ESE) EXPENDITURES</t>
  </si>
  <si>
    <t>Object</t>
  </si>
  <si>
    <t>General Fund
100</t>
  </si>
  <si>
    <t xml:space="preserve">
Special Revenue
Other Federal Programs
420</t>
  </si>
  <si>
    <t xml:space="preserve">
Special Revenue - Federal
Education Stabilization Fund
440</t>
  </si>
  <si>
    <t>Total Program Costs - Programs 111, 112, 113, 254 and 255
     (Functions 5000 through 8200, do not include function 7420)</t>
  </si>
  <si>
    <t>100 through 700</t>
  </si>
  <si>
    <t xml:space="preserve">Total Direct Costs - Programs 111, 112, 113, 254 and 255
     (Function 5000) </t>
  </si>
  <si>
    <t>Student Support Services - Programs 111, 112, 113, 254 and 255
     (Function 6100)</t>
  </si>
  <si>
    <t>Instruction Staff Support Services - Programs 111, 112, 113, 254 and 255
     (Functions 6200 through 6500)</t>
  </si>
  <si>
    <t>Student Transportation Support Services - Programs 111, 112, 113, 254 and 255
     (Function 7800)</t>
  </si>
  <si>
    <t>p28</t>
  </si>
  <si>
    <t>CATEGORICAL FLEXIBLE SPENDING AND OTHER DATA COLLECTION</t>
  </si>
  <si>
    <t>FDOE Page 28</t>
  </si>
  <si>
    <t>CATEGORICAL FLEXIBLE SPENDING -
GENERAL FUND EXPENDITURES</t>
  </si>
  <si>
    <t>Student
Transportation</t>
  </si>
  <si>
    <t>Research-Based Reading Instruction</t>
  </si>
  <si>
    <t>Instructional
Materials &amp; Library Media</t>
  </si>
  <si>
    <t>Supplemental Academic Instruction</t>
  </si>
  <si>
    <t>Subtotals</t>
  </si>
  <si>
    <t>I. Instruction:</t>
  </si>
  <si>
    <t xml:space="preserve">Basic </t>
  </si>
  <si>
    <t xml:space="preserve">Exceptional </t>
  </si>
  <si>
    <t xml:space="preserve">Career Education </t>
  </si>
  <si>
    <t>Adult General</t>
  </si>
  <si>
    <t>Prekindergarten</t>
  </si>
  <si>
    <t>Other Instruction</t>
  </si>
  <si>
    <t>Subtotal - Flexible Spending Instructional Expenditures</t>
  </si>
  <si>
    <t>II. School Safety:</t>
  </si>
  <si>
    <t>Total Flexible Spending Expenditures</t>
  </si>
  <si>
    <t>CATEGORICAL FLEXIBLE SPENDING -
GENERAL FUND EXPENDITURES - CONTINUED</t>
  </si>
  <si>
    <t>Class Size Reduction           Operating</t>
  </si>
  <si>
    <t>Florida Digital Classrooms</t>
  </si>
  <si>
    <t>Federally-Connected Student Funds</t>
  </si>
  <si>
    <t>Guaranteed Allocation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</si>
  <si>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</si>
  <si>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>Fund
Number</t>
  </si>
  <si>
    <t>Direct Payment (FEFP)
(Subobject 393)</t>
  </si>
  <si>
    <t>Direct Payment (Non-FEFP)
(Subobjects 394 &amp; 794)</t>
  </si>
  <si>
    <t>Charter School Local
Capital Improvement
(Subobject 793)</t>
  </si>
  <si>
    <t>Amount Withheld for Administration</t>
  </si>
  <si>
    <t>Payments and Services on Behalf of Charter Schools</t>
  </si>
  <si>
    <t>Total Amount</t>
  </si>
  <si>
    <t>Expenditures:</t>
  </si>
  <si>
    <t>Special Revenue Funds - Food Services</t>
  </si>
  <si>
    <t>Special Revenue Funds - Other Federal Programs</t>
  </si>
  <si>
    <t>Special Revenue Funds -  Federal Education Stabilization Fund</t>
  </si>
  <si>
    <t>Total Charter School Distributions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</si>
  <si>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</si>
  <si>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Account Number</t>
  </si>
  <si>
    <t>Amount</t>
  </si>
  <si>
    <t xml:space="preserve">Special Revenue Funds - Other Federal Programs </t>
  </si>
  <si>
    <t>MEDICAID EXPENDITURE REPORT</t>
  </si>
  <si>
    <t>Earnings</t>
  </si>
  <si>
    <t>Expenditures</t>
  </si>
  <si>
    <t>(Medicaid expenditures are used in federal reporting)</t>
  </si>
  <si>
    <t>Earnings, Expenditures and Carryforward Amounts:</t>
  </si>
  <si>
    <t>Expenditure Program or Activity: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</si>
  <si>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</si>
  <si>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</si>
  <si>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</si>
  <si>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</si>
  <si>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</si>
  <si>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</si>
  <si>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</si>
  <si>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</si>
  <si>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</si>
  <si>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</si>
  <si>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</si>
  <si>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Balance Sheet Amount, June 30, 2021</t>
  </si>
  <si>
    <t>Total Assets and Deferred Outflows of Resources</t>
  </si>
  <si>
    <t>Total Liabilities and Deferred Inflows of Resources</t>
  </si>
  <si>
    <t>p29</t>
  </si>
  <si>
    <t>Exhibit K-15</t>
  </si>
  <si>
    <t>VOLUNTARY PREKINDERGARTEN (VPK) PROGRAM</t>
  </si>
  <si>
    <t>FDOE Page 29</t>
  </si>
  <si>
    <t>Supplemental Schedule - Fund 100</t>
  </si>
  <si>
    <t>VOLUNTARY PREKINDERGARTEN PROGRAM [1]
GENERAL FUND EXPENDITURES</t>
  </si>
  <si>
    <t>[1]  Include expenditures for the summer program (section 1002.61, F.S.) and the school-year program (section 1002.63, F.S.).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</si>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</sst>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[$-409]mmmm\ d\,\ yyyy;@"/>
    <numFmt numFmtId="166" formatCode="0_);\(0\)"/>
    <numFmt numFmtId="167" formatCode="0_)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>
        <fgColor rgb="FF00000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5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4" fillId="0" borderId="16" xfId="0" applyFont="1" applyFill="1" applyBorder="1" applyAlignment="1">
      <alignment horizontal="right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1" fontId="2" fillId="0" borderId="0" xfId="0" applyNumberFormat="1" applyFont="1" applyFill="1" applyProtection="1"/>
    <xf numFmtId="164" fontId="2" fillId="0" borderId="0" xfId="0" applyNumberFormat="1" applyFont="1" applyFill="1" applyAlignment="1" applyProtection="1">
      <alignment horizontal="right"/>
    </xf>
    <xf numFmtId="0" fontId="14" fillId="0" borderId="0" xfId="0" applyFont="1" applyFill="1" applyBorder="1" applyAlignment="1">
      <alignment horizontal="right"/>
    </xf>
    <xf numFmtId="1" fontId="15" fillId="0" borderId="18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Fill="1" applyBorder="1"/>
    <xf numFmtId="1" fontId="2" fillId="0" borderId="0" xfId="0" quotePrefix="1" applyNumberFormat="1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/>
    <xf numFmtId="0" fontId="16" fillId="0" borderId="0" xfId="0" applyFont="1" applyFill="1" applyProtection="1"/>
    <xf numFmtId="0" fontId="5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>
      <alignment horizontal="left" indent="1"/>
    </xf>
    <xf numFmtId="0" fontId="2" fillId="0" borderId="4" xfId="0" applyNumberFormat="1" applyFont="1" applyFill="1" applyBorder="1" applyAlignment="1" applyProtection="1">
      <alignment horizontal="center"/>
    </xf>
    <xf numFmtId="39" fontId="6" fillId="0" borderId="5" xfId="0" applyNumberFormat="1" applyFont="1" applyFill="1" applyBorder="1" applyAlignment="1" applyProtection="1">
      <protection locked="0"/>
    </xf>
    <xf numFmtId="0" fontId="2" fillId="0" borderId="4" xfId="0" quotePrefix="1" applyNumberFormat="1" applyFont="1" applyFill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39" fontId="2" fillId="0" borderId="3" xfId="0" applyNumberFormat="1" applyFont="1" applyFill="1" applyBorder="1" applyAlignment="1" applyProtection="1"/>
    <xf numFmtId="0" fontId="2" fillId="0" borderId="4" xfId="0" applyFont="1" applyFill="1" applyBorder="1" applyAlignment="1" applyProtection="1">
      <alignment horizontal="left" indent="2"/>
    </xf>
    <xf numFmtId="0" fontId="2" fillId="0" borderId="1" xfId="0" applyFont="1" applyFill="1" applyBorder="1" applyAlignment="1" applyProtection="1">
      <alignment horizontal="left" indent="2"/>
    </xf>
    <xf numFmtId="0" fontId="2" fillId="0" borderId="1" xfId="0" applyNumberFormat="1" applyFont="1" applyFill="1" applyBorder="1" applyAlignment="1" applyProtection="1">
      <alignment horizontal="center"/>
    </xf>
    <xf numFmtId="39" fontId="6" fillId="0" borderId="6" xfId="0" applyNumberFormat="1" applyFont="1" applyFill="1" applyBorder="1" applyAlignment="1" applyProtection="1">
      <protection locked="0"/>
    </xf>
    <xf numFmtId="39" fontId="6" fillId="0" borderId="1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Protection="1"/>
    <xf numFmtId="39" fontId="6" fillId="0" borderId="3" xfId="0" applyNumberFormat="1" applyFont="1" applyFill="1" applyBorder="1" applyAlignment="1" applyProtection="1"/>
    <xf numFmtId="0" fontId="2" fillId="0" borderId="2" xfId="0" quotePrefix="1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indent="1"/>
    </xf>
    <xf numFmtId="0" fontId="2" fillId="0" borderId="7" xfId="0" applyNumberFormat="1" applyFont="1" applyFill="1" applyBorder="1" applyAlignment="1" applyProtection="1">
      <alignment horizontal="center"/>
    </xf>
    <xf numFmtId="39" fontId="6" fillId="0" borderId="7" xfId="0" applyNumberFormat="1" applyFont="1" applyFill="1" applyBorder="1" applyAlignment="1" applyProtection="1"/>
    <xf numFmtId="39" fontId="6" fillId="0" borderId="4" xfId="0" applyNumberFormat="1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2" fillId="0" borderId="0" xfId="0" applyNumberFormat="1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/>
    <xf numFmtId="39" fontId="2" fillId="0" borderId="5" xfId="0" applyNumberFormat="1" applyFont="1" applyFill="1" applyBorder="1" applyAlignment="1" applyProtection="1"/>
    <xf numFmtId="0" fontId="2" fillId="0" borderId="9" xfId="0" applyFont="1" applyFill="1" applyBorder="1" applyAlignment="1" applyProtection="1">
      <alignment horizontal="left" indent="1"/>
    </xf>
    <xf numFmtId="0" fontId="5" fillId="0" borderId="10" xfId="0" applyFont="1" applyFill="1" applyBorder="1" applyAlignment="1" applyProtection="1">
      <alignment horizontal="left"/>
    </xf>
    <xf numFmtId="39" fontId="2" fillId="2" borderId="3" xfId="0" applyNumberFormat="1" applyFont="1" applyFill="1" applyBorder="1" applyAlignment="1" applyProtection="1"/>
    <xf numFmtId="39" fontId="2" fillId="0" borderId="7" xfId="0" applyNumberFormat="1" applyFont="1" applyFill="1" applyBorder="1" applyAlignment="1" applyProtection="1"/>
    <xf numFmtId="39" fontId="2" fillId="2" borderId="5" xfId="0" applyNumberFormat="1" applyFont="1" applyFill="1" applyBorder="1" applyAlignment="1" applyProtection="1"/>
    <xf numFmtId="0" fontId="3" fillId="0" borderId="9" xfId="0" applyFont="1" applyFill="1" applyBorder="1" applyAlignment="1" applyProtection="1">
      <alignment horizontal="left"/>
    </xf>
    <xf numFmtId="39" fontId="2" fillId="0" borderId="6" xfId="0" applyNumberFormat="1" applyFont="1" applyFill="1" applyBorder="1" applyAlignment="1" applyProtection="1"/>
    <xf numFmtId="39" fontId="3" fillId="0" borderId="9" xfId="0" applyNumberFormat="1" applyFont="1" applyFill="1" applyBorder="1" applyAlignment="1" applyProtection="1">
      <alignment horizontal="left"/>
    </xf>
    <xf numFmtId="39" fontId="2" fillId="2" borderId="9" xfId="0" applyNumberFormat="1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0" borderId="0" xfId="0" applyFont="1" applyFill="1" applyAlignment="1" applyProtection="1"/>
    <xf numFmtId="164" fontId="2" fillId="0" borderId="0" xfId="0" applyNumberFormat="1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5" xfId="0" quotePrefix="1" applyNumberFormat="1" applyFont="1" applyFill="1" applyBorder="1" applyAlignment="1" applyProtection="1">
      <alignment horizontal="center"/>
    </xf>
    <xf numFmtId="0" fontId="2" fillId="0" borderId="2" xfId="0" applyFont="1" applyFill="1" applyBorder="1" applyProtection="1"/>
    <xf numFmtId="39" fontId="2" fillId="0" borderId="4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left"/>
    </xf>
    <xf numFmtId="39" fontId="6" fillId="0" borderId="3" xfId="0" applyNumberFormat="1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indent="1"/>
    </xf>
    <xf numFmtId="39" fontId="4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/>
    <xf numFmtId="16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/>
    <xf numFmtId="0" fontId="8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quotePrefix="1" applyNumberFormat="1" applyFont="1" applyFill="1" applyBorder="1" applyAlignment="1" applyProtection="1">
      <alignment horizontal="center"/>
    </xf>
    <xf numFmtId="39" fontId="4" fillId="0" borderId="0" xfId="0" applyNumberFormat="1" applyFont="1" applyFill="1" applyProtection="1"/>
    <xf numFmtId="39" fontId="4" fillId="0" borderId="3" xfId="0" applyNumberFormat="1" applyFont="1" applyFill="1" applyBorder="1" applyAlignment="1" applyProtection="1"/>
    <xf numFmtId="0" fontId="7" fillId="0" borderId="4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/>
    </xf>
    <xf numFmtId="39" fontId="9" fillId="0" borderId="0" xfId="0" applyNumberFormat="1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39" fontId="4" fillId="0" borderId="4" xfId="0" applyNumberFormat="1" applyFont="1" applyFill="1" applyBorder="1" applyAlignment="1" applyProtection="1"/>
    <xf numFmtId="39" fontId="4" fillId="0" borderId="0" xfId="0" applyNumberFormat="1" applyFont="1" applyFill="1" applyAlignment="1" applyProtection="1"/>
    <xf numFmtId="0" fontId="4" fillId="0" borderId="3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 inden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indent="2"/>
    </xf>
    <xf numFmtId="39" fontId="17" fillId="0" borderId="3" xfId="0" applyNumberFormat="1" applyFont="1" applyFill="1" applyBorder="1" applyAlignment="1" applyProtection="1">
      <protection locked="0"/>
    </xf>
    <xf numFmtId="0" fontId="4" fillId="0" borderId="12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/>
    <xf numFmtId="0" fontId="4" fillId="0" borderId="3" xfId="0" quotePrefix="1" applyNumberFormat="1" applyFont="1" applyFill="1" applyBorder="1" applyAlignment="1" applyProtection="1">
      <alignment horizontal="center"/>
    </xf>
    <xf numFmtId="39" fontId="6" fillId="2" borderId="3" xfId="0" applyNumberFormat="1" applyFont="1" applyFill="1" applyBorder="1" applyAlignment="1" applyProtection="1"/>
    <xf numFmtId="39" fontId="4" fillId="2" borderId="5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left"/>
    </xf>
    <xf numFmtId="39" fontId="4" fillId="0" borderId="7" xfId="0" applyNumberFormat="1" applyFont="1" applyFill="1" applyBorder="1" applyAlignment="1" applyProtection="1"/>
    <xf numFmtId="39" fontId="4" fillId="0" borderId="8" xfId="0" applyNumberFormat="1" applyFont="1" applyFill="1" applyBorder="1" applyAlignment="1" applyProtection="1"/>
    <xf numFmtId="39" fontId="2" fillId="0" borderId="8" xfId="0" applyNumberFormat="1" applyFont="1" applyFill="1" applyBorder="1" applyAlignment="1" applyProtection="1"/>
    <xf numFmtId="0" fontId="7" fillId="0" borderId="1" xfId="0" applyFont="1" applyFill="1" applyBorder="1" applyAlignment="1" applyProtection="1">
      <alignment horizontal="left"/>
    </xf>
    <xf numFmtId="0" fontId="4" fillId="0" borderId="6" xfId="0" quotePrefix="1" applyNumberFormat="1" applyFont="1" applyFill="1" applyBorder="1" applyAlignment="1" applyProtection="1">
      <alignment horizontal="center"/>
    </xf>
    <xf numFmtId="39" fontId="4" fillId="2" borderId="1" xfId="0" applyNumberFormat="1" applyFont="1" applyFill="1" applyBorder="1" applyAlignment="1" applyProtection="1"/>
    <xf numFmtId="39" fontId="4" fillId="2" borderId="13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39" fontId="4" fillId="0" borderId="1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/>
    <xf numFmtId="39" fontId="6" fillId="0" borderId="2" xfId="0" applyNumberFormat="1" applyFont="1" applyFill="1" applyBorder="1" applyAlignment="1" applyProtection="1">
      <protection locked="0"/>
    </xf>
    <xf numFmtId="39" fontId="18" fillId="0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/>
    </xf>
    <xf numFmtId="39" fontId="4" fillId="0" borderId="11" xfId="0" applyNumberFormat="1" applyFont="1" applyFill="1" applyBorder="1" applyAlignment="1" applyProtection="1"/>
    <xf numFmtId="2" fontId="18" fillId="0" borderId="3" xfId="0" applyNumberFormat="1" applyFont="1" applyFill="1" applyBorder="1" applyAlignment="1" applyProtection="1">
      <protection locked="0"/>
    </xf>
    <xf numFmtId="39" fontId="4" fillId="0" borderId="5" xfId="0" applyNumberFormat="1" applyFont="1" applyFill="1" applyBorder="1" applyAlignment="1" applyProtection="1"/>
    <xf numFmtId="0" fontId="8" fillId="0" borderId="10" xfId="0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center"/>
    </xf>
    <xf numFmtId="39" fontId="4" fillId="0" borderId="10" xfId="0" applyNumberFormat="1" applyFont="1" applyFill="1" applyBorder="1" applyAlignment="1" applyProtection="1"/>
    <xf numFmtId="2" fontId="18" fillId="0" borderId="5" xfId="0" applyNumberFormat="1" applyFont="1" applyFill="1" applyBorder="1" applyAlignment="1" applyProtection="1">
      <protection locked="0"/>
    </xf>
    <xf numFmtId="0" fontId="19" fillId="0" borderId="0" xfId="0" applyFont="1" applyFill="1" applyProtection="1"/>
    <xf numFmtId="2" fontId="18" fillId="2" borderId="5" xfId="0" applyNumberFormat="1" applyFont="1" applyFill="1" applyBorder="1" applyAlignment="1" applyProtection="1"/>
    <xf numFmtId="2" fontId="18" fillId="0" borderId="1" xfId="0" applyNumberFormat="1" applyFont="1" applyFill="1" applyBorder="1" applyAlignment="1" applyProtection="1">
      <protection locked="0"/>
    </xf>
    <xf numFmtId="39" fontId="4" fillId="0" borderId="6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indent="1"/>
    </xf>
    <xf numFmtId="0" fontId="2" fillId="0" borderId="7" xfId="0" applyFont="1" applyFill="1" applyBorder="1" applyAlignment="1" applyProtection="1">
      <alignment horizontal="left" indent="1"/>
    </xf>
    <xf numFmtId="39" fontId="6" fillId="0" borderId="7" xfId="0" applyNumberFormat="1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alignment horizontal="left" indent="1"/>
    </xf>
    <xf numFmtId="0" fontId="4" fillId="0" borderId="9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6" fillId="0" borderId="0" xfId="0" applyFont="1" applyFill="1" applyProtection="1"/>
    <xf numFmtId="164" fontId="6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wrapText="1"/>
    </xf>
    <xf numFmtId="0" fontId="4" fillId="0" borderId="12" xfId="0" applyFont="1" applyFill="1" applyBorder="1" applyAlignment="1" applyProtection="1">
      <alignment horizontal="left"/>
    </xf>
    <xf numFmtId="0" fontId="4" fillId="0" borderId="12" xfId="0" applyFont="1" applyFill="1" applyBorder="1"/>
    <xf numFmtId="0" fontId="7" fillId="0" borderId="12" xfId="0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center" wrapText="1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left" vertical="center"/>
    </xf>
    <xf numFmtId="0" fontId="4" fillId="0" borderId="8" xfId="0" quotePrefix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39" fontId="6" fillId="0" borderId="14" xfId="0" applyNumberFormat="1" applyFont="1" applyFill="1" applyBorder="1" applyAlignment="1" applyProtection="1"/>
    <xf numFmtId="39" fontId="6" fillId="0" borderId="11" xfId="0" applyNumberFormat="1" applyFont="1" applyFill="1" applyBorder="1" applyAlignment="1" applyProtection="1"/>
    <xf numFmtId="39" fontId="6" fillId="0" borderId="12" xfId="0" applyNumberFormat="1" applyFont="1" applyFill="1" applyBorder="1" applyAlignment="1" applyProtection="1">
      <protection locked="0"/>
    </xf>
    <xf numFmtId="39" fontId="6" fillId="0" borderId="9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center"/>
    </xf>
    <xf numFmtId="39" fontId="2" fillId="0" borderId="0" xfId="0" applyNumberFormat="1" applyFont="1" applyFill="1" applyProtection="1"/>
    <xf numFmtId="0" fontId="2" fillId="0" borderId="8" xfId="0" applyFont="1" applyFill="1" applyBorder="1" applyAlignment="1" applyProtection="1">
      <alignment horizontal="center" wrapText="1"/>
    </xf>
    <xf numFmtId="166" fontId="3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8" xfId="0" quotePrefix="1" applyNumberFormat="1" applyFont="1" applyFill="1" applyBorder="1" applyAlignment="1" applyProtection="1">
      <alignment horizontal="center"/>
    </xf>
    <xf numFmtId="39" fontId="6" fillId="3" borderId="6" xfId="0" applyNumberFormat="1" applyFont="1" applyFill="1" applyBorder="1" applyAlignment="1" applyProtection="1"/>
    <xf numFmtId="0" fontId="3" fillId="0" borderId="7" xfId="0" applyFont="1" applyFill="1" applyBorder="1" applyAlignment="1" applyProtection="1">
      <alignment horizontal="center"/>
    </xf>
    <xf numFmtId="39" fontId="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39" fontId="6" fillId="4" borderId="6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Border="1" applyAlignment="1" applyProtection="1">
      <alignment horizontal="center"/>
    </xf>
    <xf numFmtId="39" fontId="2" fillId="0" borderId="0" xfId="0" applyNumberFormat="1" applyFont="1" applyFill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/>
    </xf>
    <xf numFmtId="39" fontId="6" fillId="0" borderId="8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 vertical="center" wrapText="1"/>
    </xf>
    <xf numFmtId="167" fontId="2" fillId="0" borderId="0" xfId="0" applyNumberFormat="1" applyFont="1" applyFill="1" applyProtection="1"/>
    <xf numFmtId="1" fontId="2" fillId="0" borderId="0" xfId="0" applyNumberFormat="1" applyFont="1" applyFill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7" fillId="0" borderId="5" xfId="0" quotePrefix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wrapText="1"/>
    </xf>
    <xf numFmtId="167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39" fontId="2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wrapText="1"/>
    </xf>
    <xf numFmtId="0" fontId="7" fillId="0" borderId="4" xfId="0" quotePrefix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15" fontId="4" fillId="0" borderId="0" xfId="0" quotePrefix="1" applyNumberFormat="1" applyFont="1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39" fontId="4" fillId="2" borderId="1" xfId="0" applyNumberFormat="1" applyFont="1" applyFill="1" applyBorder="1" applyProtection="1"/>
    <xf numFmtId="0" fontId="7" fillId="0" borderId="0" xfId="0" applyFont="1"/>
    <xf numFmtId="0" fontId="19" fillId="0" borderId="0" xfId="0" applyFont="1"/>
    <xf numFmtId="0" fontId="2" fillId="0" borderId="0" xfId="0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Fill="1" applyAlignment="1" applyProtection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Protection="1"/>
    <xf numFmtId="0" fontId="2" fillId="0" borderId="2" xfId="0" applyFont="1" applyFill="1" applyBorder="1" applyAlignment="1" applyProtection="1"/>
    <xf numFmtId="39" fontId="4" fillId="0" borderId="2" xfId="0" applyNumberFormat="1" applyFont="1" applyFill="1" applyBorder="1"/>
    <xf numFmtId="39" fontId="18" fillId="0" borderId="5" xfId="0" applyNumberFormat="1" applyFont="1" applyFill="1" applyBorder="1" applyAlignment="1" applyProtection="1">
      <protection locked="0"/>
    </xf>
    <xf numFmtId="39" fontId="18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</xf>
    <xf numFmtId="39" fontId="18" fillId="0" borderId="1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</xf>
    <xf numFmtId="39" fontId="4" fillId="0" borderId="7" xfId="0" applyNumberFormat="1" applyFont="1" applyFill="1" applyBorder="1"/>
    <xf numFmtId="0" fontId="4" fillId="0" borderId="1" xfId="0" applyFont="1" applyFill="1" applyBorder="1" applyAlignment="1" applyProtection="1">
      <alignment horizontal="left" indent="2"/>
    </xf>
    <xf numFmtId="39" fontId="4" fillId="0" borderId="1" xfId="0" applyNumberFormat="1" applyFont="1" applyFill="1" applyBorder="1"/>
    <xf numFmtId="39" fontId="10" fillId="0" borderId="13" xfId="0" applyNumberFormat="1" applyFont="1" applyFill="1" applyBorder="1" applyAlignment="1" applyProtection="1">
      <protection locked="0"/>
    </xf>
    <xf numFmtId="0" fontId="7" fillId="0" borderId="0" xfId="0" applyFont="1" applyFill="1"/>
    <xf numFmtId="39" fontId="4" fillId="2" borderId="9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5" fontId="4" fillId="0" borderId="5" xfId="0" quotePrefix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39" fontId="6" fillId="2" borderId="5" xfId="0" applyNumberFormat="1" applyFont="1" applyFill="1" applyBorder="1" applyAlignment="1" applyProtection="1"/>
    <xf numFmtId="39" fontId="6" fillId="4" borderId="5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left"/>
    </xf>
    <xf numFmtId="0" fontId="4" fillId="0" borderId="7" xfId="0" applyFont="1" applyFill="1" applyBorder="1" applyProtection="1"/>
    <xf numFmtId="0" fontId="4" fillId="0" borderId="8" xfId="2" applyFont="1" applyFill="1" applyBorder="1" applyAlignment="1" applyProtection="1">
      <alignment horizontal="center" wrapText="1"/>
      <protection locked="0"/>
    </xf>
    <xf numFmtId="0" fontId="20" fillId="0" borderId="7" xfId="0" applyFont="1" applyFill="1" applyBorder="1" applyProtection="1"/>
    <xf numFmtId="0" fontId="20" fillId="0" borderId="0" xfId="0" applyFont="1" applyFill="1" applyBorder="1" applyProtection="1"/>
    <xf numFmtId="0" fontId="20" fillId="0" borderId="4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20" fillId="0" borderId="3" xfId="0" applyFont="1" applyFill="1" applyBorder="1" applyAlignment="1" applyProtection="1"/>
    <xf numFmtId="0" fontId="20" fillId="0" borderId="10" xfId="0" applyFont="1" applyFill="1" applyBorder="1" applyAlignment="1" applyProtection="1"/>
    <xf numFmtId="0" fontId="7" fillId="0" borderId="4" xfId="0" applyFont="1" applyFill="1" applyBorder="1" applyAlignment="1" applyProtection="1">
      <alignment horizontal="center"/>
    </xf>
    <xf numFmtId="39" fontId="20" fillId="0" borderId="4" xfId="0" applyNumberFormat="1" applyFont="1" applyFill="1" applyBorder="1" applyAlignment="1" applyProtection="1"/>
    <xf numFmtId="39" fontId="20" fillId="0" borderId="10" xfId="0" applyNumberFormat="1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39" fontId="18" fillId="2" borderId="5" xfId="0" applyNumberFormat="1" applyFont="1" applyFill="1" applyBorder="1" applyAlignment="1" applyProtection="1"/>
    <xf numFmtId="39" fontId="7" fillId="0" borderId="4" xfId="0" applyNumberFormat="1" applyFont="1" applyFill="1" applyBorder="1" applyAlignment="1" applyProtection="1">
      <alignment horizontal="left"/>
    </xf>
    <xf numFmtId="1" fontId="7" fillId="0" borderId="4" xfId="0" applyNumberFormat="1" applyFont="1" applyFill="1" applyBorder="1" applyAlignment="1" applyProtection="1">
      <alignment horizontal="center"/>
    </xf>
    <xf numFmtId="39" fontId="4" fillId="0" borderId="4" xfId="0" applyNumberFormat="1" applyFont="1" applyFill="1" applyBorder="1" applyAlignment="1" applyProtection="1">
      <alignment horizontal="left"/>
    </xf>
    <xf numFmtId="39" fontId="18" fillId="2" borderId="4" xfId="0" applyNumberFormat="1" applyFont="1" applyFill="1" applyBorder="1" applyAlignment="1" applyProtection="1"/>
    <xf numFmtId="39" fontId="18" fillId="0" borderId="4" xfId="0" applyNumberFormat="1" applyFont="1" applyFill="1" applyBorder="1" applyAlignment="1" applyProtection="1">
      <protection locked="0"/>
    </xf>
    <xf numFmtId="1" fontId="7" fillId="0" borderId="5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/>
    </xf>
    <xf numFmtId="1" fontId="7" fillId="0" borderId="6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</xf>
    <xf numFmtId="1" fontId="4" fillId="0" borderId="7" xfId="0" quotePrefix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wrapText="1"/>
    </xf>
    <xf numFmtId="1" fontId="4" fillId="0" borderId="2" xfId="0" applyNumberFormat="1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/>
    </xf>
    <xf numFmtId="39" fontId="4" fillId="5" borderId="4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>
      <alignment horizontal="center"/>
    </xf>
    <xf numFmtId="39" fontId="4" fillId="5" borderId="1" xfId="0" applyNumberFormat="1" applyFont="1" applyFill="1" applyBorder="1" applyAlignment="1" applyProtection="1"/>
    <xf numFmtId="39" fontId="4" fillId="5" borderId="5" xfId="0" applyNumberFormat="1" applyFont="1" applyFill="1" applyBorder="1" applyAlignment="1" applyProtection="1"/>
    <xf numFmtId="1" fontId="4" fillId="0" borderId="1" xfId="0" quotePrefix="1" applyNumberFormat="1" applyFont="1" applyFill="1" applyBorder="1" applyAlignment="1" applyProtection="1">
      <alignment horizontal="center"/>
    </xf>
    <xf numFmtId="39" fontId="4" fillId="5" borderId="6" xfId="0" applyNumberFormat="1" applyFont="1" applyFill="1" applyBorder="1" applyAlignment="1" applyProtection="1"/>
    <xf numFmtId="39" fontId="4" fillId="0" borderId="0" xfId="0" applyNumberFormat="1" applyFont="1" applyFill="1" applyBorder="1" applyProtection="1"/>
    <xf numFmtId="39" fontId="4" fillId="0" borderId="0" xfId="0" applyNumberFormat="1" applyFont="1" applyFill="1" applyBorder="1" applyAlignment="1" applyProtection="1">
      <alignment horizontal="left"/>
    </xf>
    <xf numFmtId="39" fontId="4" fillId="0" borderId="8" xfId="0" applyNumberFormat="1" applyFont="1" applyFill="1" applyBorder="1" applyAlignment="1" applyProtection="1">
      <alignment horizontal="center" wrapText="1"/>
    </xf>
    <xf numFmtId="0" fontId="20" fillId="0" borderId="10" xfId="0" applyFont="1" applyFill="1" applyBorder="1" applyProtection="1"/>
    <xf numFmtId="0" fontId="4" fillId="0" borderId="4" xfId="0" applyFont="1" applyFill="1" applyBorder="1" applyProtection="1"/>
    <xf numFmtId="37" fontId="4" fillId="0" borderId="5" xfId="0" applyNumberFormat="1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39" fontId="20" fillId="0" borderId="2" xfId="0" applyNumberFormat="1" applyFont="1" applyFill="1" applyBorder="1" applyAlignment="1" applyProtection="1"/>
    <xf numFmtId="165" fontId="7" fillId="0" borderId="0" xfId="0" applyNumberFormat="1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center"/>
    </xf>
    <xf numFmtId="0" fontId="8" fillId="0" borderId="4" xfId="0" applyFont="1" applyFill="1" applyBorder="1" applyAlignment="1" applyProtection="1">
      <alignment horizontal="left" wrapText="1"/>
    </xf>
    <xf numFmtId="43" fontId="22" fillId="0" borderId="4" xfId="1" applyNumberFormat="1" applyFont="1" applyFill="1" applyBorder="1" applyAlignment="1" applyProtection="1">
      <protection locked="0"/>
    </xf>
    <xf numFmtId="43" fontId="22" fillId="2" borderId="4" xfId="1" applyNumberFormat="1" applyFont="1" applyFill="1" applyBorder="1" applyAlignment="1" applyProtection="1"/>
    <xf numFmtId="39" fontId="4" fillId="0" borderId="1" xfId="0" applyNumberFormat="1" applyFont="1" applyFill="1" applyBorder="1" applyAlignment="1" applyProtection="1">
      <alignment horizontal="left" wrapText="1"/>
    </xf>
    <xf numFmtId="43" fontId="22" fillId="0" borderId="1" xfId="1" applyNumberFormat="1" applyFont="1" applyFill="1" applyBorder="1" applyAlignment="1" applyProtection="1">
      <protection locked="0"/>
    </xf>
    <xf numFmtId="43" fontId="22" fillId="2" borderId="1" xfId="1" applyNumberFormat="1" applyFont="1" applyFill="1" applyBorder="1" applyAlignment="1" applyProtection="1"/>
    <xf numFmtId="39" fontId="4" fillId="0" borderId="4" xfId="0" applyNumberFormat="1" applyFont="1" applyFill="1" applyBorder="1" applyAlignment="1" applyProtection="1">
      <alignment horizontal="left" wrapText="1"/>
    </xf>
    <xf numFmtId="49" fontId="4" fillId="0" borderId="5" xfId="0" applyNumberFormat="1" applyFont="1" applyFill="1" applyBorder="1" applyAlignment="1" applyProtection="1">
      <alignment horizontal="center"/>
    </xf>
    <xf numFmtId="43" fontId="22" fillId="4" borderId="4" xfId="1" applyNumberFormat="1" applyFont="1" applyFill="1" applyBorder="1" applyAlignment="1" applyProtection="1">
      <protection locked="0"/>
    </xf>
    <xf numFmtId="1" fontId="4" fillId="0" borderId="0" xfId="0" quotePrefix="1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/>
    <xf numFmtId="39" fontId="2" fillId="0" borderId="0" xfId="0" applyNumberFormat="1" applyFont="1" applyFill="1" applyBorder="1" applyAlignment="1" applyProtection="1"/>
    <xf numFmtId="0" fontId="19" fillId="0" borderId="0" xfId="0" applyFont="1" applyFill="1"/>
    <xf numFmtId="0" fontId="4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 vertical="center" wrapText="1"/>
    </xf>
    <xf numFmtId="39" fontId="4" fillId="0" borderId="1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8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8" fillId="0" borderId="7" xfId="0" applyFont="1" applyFill="1" applyBorder="1" applyProtection="1"/>
    <xf numFmtId="39" fontId="18" fillId="0" borderId="7" xfId="0" applyNumberFormat="1" applyFont="1" applyFill="1" applyBorder="1" applyAlignment="1" applyProtection="1"/>
    <xf numFmtId="39" fontId="20" fillId="0" borderId="7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indent="1"/>
    </xf>
    <xf numFmtId="39" fontId="18" fillId="0" borderId="0" xfId="0" applyNumberFormat="1" applyFont="1" applyFill="1" applyBorder="1" applyAlignment="1" applyProtection="1"/>
    <xf numFmtId="39" fontId="20" fillId="0" borderId="0" xfId="0" applyNumberFormat="1" applyFont="1" applyFill="1" applyBorder="1" applyAlignment="1" applyProtection="1"/>
    <xf numFmtId="0" fontId="1" fillId="0" borderId="0" xfId="0" applyFont="1" applyFill="1" applyBorder="1"/>
    <xf numFmtId="0" fontId="4" fillId="0" borderId="1" xfId="0" applyFont="1" applyFill="1" applyBorder="1" applyProtection="1"/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10" xfId="0" applyFont="1" applyFill="1" applyBorder="1" applyAlignment="1"/>
    <xf numFmtId="39" fontId="4" fillId="0" borderId="4" xfId="0" applyNumberFormat="1" applyFont="1" applyFill="1" applyBorder="1" applyAlignment="1"/>
    <xf numFmtId="39" fontId="4" fillId="0" borderId="10" xfId="0" applyNumberFormat="1" applyFont="1" applyFill="1" applyBorder="1" applyAlignment="1"/>
    <xf numFmtId="0" fontId="20" fillId="0" borderId="0" xfId="0" applyFont="1" applyFill="1" applyBorder="1" applyAlignment="1" applyProtection="1">
      <alignment horizontal="right"/>
    </xf>
    <xf numFmtId="39" fontId="7" fillId="0" borderId="1" xfId="0" applyNumberFormat="1" applyFont="1" applyFill="1" applyBorder="1" applyAlignment="1" applyProtection="1">
      <alignment horizontal="left"/>
    </xf>
    <xf numFmtId="1" fontId="4" fillId="0" borderId="6" xfId="0" applyNumberFormat="1" applyFont="1" applyFill="1" applyBorder="1" applyAlignment="1" applyProtection="1">
      <alignment horizontal="center"/>
    </xf>
    <xf numFmtId="39" fontId="4" fillId="0" borderId="13" xfId="0" applyNumberFormat="1" applyFont="1" applyFill="1" applyBorder="1" applyProtection="1"/>
    <xf numFmtId="39" fontId="4" fillId="0" borderId="10" xfId="0" applyNumberFormat="1" applyFont="1" applyFill="1" applyBorder="1"/>
    <xf numFmtId="39" fontId="4" fillId="0" borderId="7" xfId="0" applyNumberFormat="1" applyFont="1" applyFill="1" applyBorder="1" applyAlignment="1" applyProtection="1">
      <alignment horizontal="left"/>
    </xf>
    <xf numFmtId="39" fontId="4" fillId="0" borderId="1" xfId="0" applyNumberFormat="1" applyFont="1" applyFill="1" applyBorder="1" applyAlignment="1"/>
    <xf numFmtId="39" fontId="18" fillId="0" borderId="0" xfId="0" applyNumberFormat="1" applyFont="1" applyFill="1" applyBorder="1" applyAlignment="1" applyProtection="1">
      <protection locked="0"/>
    </xf>
    <xf numFmtId="39" fontId="4" fillId="0" borderId="0" xfId="0" applyNumberFormat="1" applyFont="1" applyFill="1" applyBorder="1" applyAlignment="1"/>
    <xf numFmtId="0" fontId="7" fillId="0" borderId="1" xfId="2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center"/>
    </xf>
    <xf numFmtId="39" fontId="4" fillId="0" borderId="8" xfId="2" applyNumberFormat="1" applyFont="1" applyFill="1" applyBorder="1" applyAlignment="1" applyProtection="1">
      <alignment horizontal="center" wrapText="1"/>
      <protection locked="0"/>
    </xf>
    <xf numFmtId="0" fontId="4" fillId="0" borderId="8" xfId="2" applyFont="1" applyFill="1" applyBorder="1" applyAlignment="1" applyProtection="1">
      <alignment horizont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left" wrapText="1"/>
    </xf>
    <xf numFmtId="1" fontId="4" fillId="0" borderId="1" xfId="2" applyNumberFormat="1" applyFont="1" applyFill="1" applyBorder="1" applyAlignment="1" applyProtection="1">
      <alignment horizontal="center" vertical="center"/>
    </xf>
    <xf numFmtId="39" fontId="18" fillId="0" borderId="1" xfId="2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 wrapText="1"/>
    </xf>
    <xf numFmtId="39" fontId="6" fillId="0" borderId="0" xfId="0" applyNumberFormat="1" applyFont="1" applyFill="1" applyBorder="1" applyAlignment="1" applyProtection="1"/>
    <xf numFmtId="1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" fillId="0" borderId="7" xfId="0" applyFont="1" applyFill="1" applyBorder="1" applyAlignment="1" applyProtection="1">
      <alignment horizontal="left" indent="2"/>
    </xf>
    <xf numFmtId="0" fontId="7" fillId="0" borderId="7" xfId="0" applyFont="1" applyFill="1" applyBorder="1" applyAlignment="1" applyProtection="1">
      <alignment horizontal="center" vertical="center" wrapText="1"/>
    </xf>
    <xf numFmtId="39" fontId="4" fillId="0" borderId="7" xfId="0" applyNumberFormat="1" applyFont="1" applyFill="1" applyBorder="1" applyProtection="1"/>
    <xf numFmtId="39" fontId="4" fillId="0" borderId="8" xfId="0" applyNumberFormat="1" applyFont="1" applyFill="1" applyBorder="1" applyProtection="1"/>
    <xf numFmtId="39" fontId="4" fillId="0" borderId="5" xfId="0" applyNumberFormat="1" applyFont="1" applyFill="1" applyBorder="1" applyProtection="1"/>
    <xf numFmtId="39" fontId="4" fillId="0" borderId="1" xfId="0" applyNumberFormat="1" applyFont="1" applyFill="1" applyBorder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39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39" fontId="18" fillId="0" borderId="2" xfId="0" applyNumberFormat="1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horizontal="left" indent="1"/>
    </xf>
    <xf numFmtId="39" fontId="18" fillId="0" borderId="6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 wrapText="1"/>
    </xf>
    <xf numFmtId="39" fontId="4" fillId="0" borderId="7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/>
    </xf>
    <xf numFmtId="39" fontId="4" fillId="0" borderId="7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top" wrapText="1"/>
    </xf>
    <xf numFmtId="165" fontId="4" fillId="0" borderId="4" xfId="0" applyNumberFormat="1" applyFont="1" applyFill="1" applyBorder="1" applyAlignment="1" applyProtection="1">
      <alignment horizontal="center" vertical="top"/>
    </xf>
    <xf numFmtId="39" fontId="4" fillId="0" borderId="4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9" xfId="0" applyFont="1" applyFill="1" applyBorder="1" applyAlignment="1" applyProtection="1"/>
    <xf numFmtId="0" fontId="4" fillId="0" borderId="12" xfId="0" applyFont="1" applyFill="1" applyBorder="1" applyAlignment="1" applyProtection="1">
      <alignment horizontal="left" indent="2"/>
    </xf>
    <xf numFmtId="0" fontId="12" fillId="0" borderId="11" xfId="0" applyFont="1" applyFill="1" applyBorder="1" applyAlignment="1" applyProtection="1">
      <alignment horizontal="left"/>
    </xf>
    <xf numFmtId="39" fontId="2" fillId="0" borderId="0" xfId="0" applyNumberFormat="1" applyFont="1" applyFill="1" applyBorder="1" applyProtection="1"/>
    <xf numFmtId="0" fontId="7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 inden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/>
    <xf numFmtId="0" fontId="2" fillId="0" borderId="12" xfId="0" applyFont="1" applyFill="1" applyBorder="1" applyAlignment="1" applyProtection="1"/>
    <xf numFmtId="0" fontId="2" fillId="0" borderId="5" xfId="0" applyFont="1" applyFill="1" applyBorder="1" applyAlignment="1" applyProtection="1"/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7" fontId="2" fillId="0" borderId="7" xfId="0" applyNumberFormat="1" applyFont="1" applyFill="1" applyBorder="1" applyAlignment="1" applyProtection="1">
      <alignment horizontal="center" vertical="center" wrapText="1"/>
    </xf>
    <xf numFmtId="167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W1598"/>
  <sheetViews>
    <sheetView showGridLines="0" tabSelected="1" showRuler="0" zoomScaleNormal="100" zoomScalePageLayoutView="70" workbookViewId="0">
      <selection activeCell="L1603" sqref="L1603"/>
    </sheetView>
  </sheetViews>
  <sheetFormatPr defaultColWidth="23.5703125" defaultRowHeight="18.75" customHeight="1" x14ac:dyDescent="0.2"/>
  <cols>
    <col min="1" max="1" width="6.5703125" style="1" customWidth="1"/>
    <col min="2" max="2" width="61.85546875" style="1" customWidth="1"/>
    <col min="3" max="3" width="14.5703125" style="1" customWidth="1"/>
    <col min="4" max="14" width="25.7109375" style="1" customWidth="1"/>
    <col min="15" max="16" width="20.7109375" style="1" customWidth="1"/>
    <col min="17" max="18" width="23.5703125" style="1"/>
    <col min="19" max="19" width="16.7109375" style="1" customWidth="1"/>
    <col min="20" max="20" width="5.85546875" style="7" customWidth="1"/>
    <col min="21" max="21" width="11.42578125" style="1" customWidth="1"/>
    <col min="22" max="22" width="13.85546875" style="1" customWidth="1"/>
    <col min="23" max="23" width="8.7109375" style="1" customWidth="1"/>
    <col min="24" max="16384" width="23.5703125" style="1"/>
  </cols>
  <sheetData>
    <row r="1" spans="1:23" ht="15.75" x14ac:dyDescent="0.25">
      <c r="A1" s="1" t="s">
        <v>0</v>
      </c>
      <c r="B1" s="2" t="str">
        <f>CONCATENATE("DISTRICT SCHOOL BOARD OF ",G1," COUNTY")</f>
        <v>DISTRICT SCHOOL BOARD OF OKEECHOBEE COUNTY</v>
      </c>
      <c r="C1" s="3"/>
      <c r="F1" s="4" t="s">
        <v>1</v>
      </c>
      <c r="G1" s="5" t="s">
        <v>99</v>
      </c>
      <c r="H1" s="6"/>
    </row>
    <row r="2" spans="1:23" ht="15.75" x14ac:dyDescent="0.25">
      <c r="B2" s="2" t="s">
        <v>2</v>
      </c>
      <c r="C2" s="3"/>
      <c r="D2" s="8" t="s">
        <v>3</v>
      </c>
      <c r="F2" s="9" t="s">
        <v>4</v>
      </c>
      <c r="G2" s="10">
        <v>2021</v>
      </c>
      <c r="H2" s="11"/>
      <c r="S2" s="1" t="s">
        <v>5</v>
      </c>
      <c r="T2" s="12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1:23" ht="12.75" x14ac:dyDescent="0.2">
      <c r="B3" s="2" t="s">
        <v>6</v>
      </c>
      <c r="C3" s="13"/>
      <c r="D3" s="14" t="s">
        <v>7</v>
      </c>
      <c r="S3" s="1" t="s">
        <v>8</v>
      </c>
      <c r="T3" s="12">
        <f t="shared" ref="T3:T8" si="0">+T2+1</f>
        <v>2016</v>
      </c>
      <c r="U3" s="1" t="str">
        <f t="shared" ref="U3:U8" si="1">CONCATENATE("July 1, ",T3-1)</f>
        <v>July 1, 2015</v>
      </c>
      <c r="V3" s="1" t="str">
        <f t="shared" ref="V3:V8" si="2">CONCATENATE("June 30, ",T3)</f>
        <v>June 30, 2016</v>
      </c>
      <c r="W3" s="1" t="str">
        <f t="shared" ref="W3:W8" si="3">CONCATENATE(T3-1,"-",T3-MROUND(T3,1000))</f>
        <v>2015-16</v>
      </c>
    </row>
    <row r="4" spans="1:23" ht="12.75" x14ac:dyDescent="0.2">
      <c r="B4" s="15" t="str">
        <f>IF(G2="","For the Fiscal Year Ended",CONCATENATE("For the Fiscal Year Ended ",LOOKUP(G2,T2:T8,V2:V8)))</f>
        <v>For the Fiscal Year Ended June 30, 2021</v>
      </c>
      <c r="C4" s="3"/>
      <c r="D4" s="16" t="s">
        <v>9</v>
      </c>
      <c r="S4" s="1" t="s">
        <v>10</v>
      </c>
      <c r="T4" s="12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1:23" ht="25.5" x14ac:dyDescent="0.25">
      <c r="B5" s="17" t="s">
        <v>11</v>
      </c>
      <c r="C5" s="18" t="s">
        <v>12</v>
      </c>
      <c r="D5" s="19"/>
      <c r="F5" s="20"/>
      <c r="S5" s="1" t="s">
        <v>13</v>
      </c>
      <c r="T5" s="12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1:23" ht="12.75" x14ac:dyDescent="0.2">
      <c r="B6" s="21" t="s">
        <v>14</v>
      </c>
      <c r="C6" s="22"/>
      <c r="D6" s="23"/>
      <c r="S6" s="1" t="s">
        <v>15</v>
      </c>
      <c r="T6" s="12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1:23" ht="15.75" customHeight="1" x14ac:dyDescent="0.2">
      <c r="B7" s="24" t="s">
        <v>16</v>
      </c>
      <c r="C7" s="25">
        <v>3121</v>
      </c>
      <c r="D7" s="26"/>
      <c r="S7" s="1" t="s">
        <v>17</v>
      </c>
      <c r="T7" s="12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1:23" ht="15.75" customHeight="1" x14ac:dyDescent="0.2">
      <c r="B8" s="24" t="s">
        <v>18</v>
      </c>
      <c r="C8" s="25">
        <v>3191</v>
      </c>
      <c r="D8" s="26">
        <v>70304.320000000007</v>
      </c>
      <c r="S8" s="1" t="s">
        <v>19</v>
      </c>
      <c r="T8" s="12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1:23" ht="15.75" customHeight="1" x14ac:dyDescent="0.2">
      <c r="B9" s="24" t="s">
        <v>20</v>
      </c>
      <c r="C9" s="25">
        <v>3199</v>
      </c>
      <c r="D9" s="26">
        <v>10392.18</v>
      </c>
      <c r="S9" s="1" t="s">
        <v>21</v>
      </c>
      <c r="T9" s="12">
        <v>2022</v>
      </c>
      <c r="U9" s="1" t="str">
        <f>CONCATENATE("July 1, ",T9-1)</f>
        <v>July 1, 2021</v>
      </c>
      <c r="V9" s="1" t="str">
        <f>CONCATENATE("June 30, ",T9)</f>
        <v>June 30, 2022</v>
      </c>
      <c r="W9" s="1" t="str">
        <f>CONCATENATE(T9-1,"-",T9-MROUND(T9,1000))</f>
        <v>2021-22</v>
      </c>
    </row>
    <row r="10" spans="1:23" ht="15.75" customHeight="1" x14ac:dyDescent="0.25">
      <c r="B10" s="24" t="s">
        <v>22</v>
      </c>
      <c r="C10" s="27">
        <v>3100</v>
      </c>
      <c r="D10" s="28">
        <f>ROUND(SUM(D7:D9),2)</f>
        <v>80696.5</v>
      </c>
      <c r="F10" s="20"/>
      <c r="S10" s="1" t="s">
        <v>23</v>
      </c>
    </row>
    <row r="11" spans="1:23" ht="12.75" x14ac:dyDescent="0.2">
      <c r="B11" s="21" t="s">
        <v>24</v>
      </c>
      <c r="C11" s="29"/>
      <c r="D11" s="30"/>
      <c r="S11" s="1" t="s">
        <v>25</v>
      </c>
    </row>
    <row r="12" spans="1:23" ht="15.75" customHeight="1" x14ac:dyDescent="0.2">
      <c r="B12" s="24" t="s">
        <v>26</v>
      </c>
      <c r="C12" s="25">
        <v>3202</v>
      </c>
      <c r="D12" s="26">
        <v>456877.04</v>
      </c>
      <c r="S12" s="1" t="s">
        <v>27</v>
      </c>
    </row>
    <row r="13" spans="1:23" ht="15.75" customHeight="1" x14ac:dyDescent="0.25">
      <c r="B13" s="24" t="s">
        <v>28</v>
      </c>
      <c r="C13" s="25">
        <v>3255</v>
      </c>
      <c r="D13" s="26"/>
      <c r="F13" s="20"/>
      <c r="S13" s="1" t="s">
        <v>29</v>
      </c>
    </row>
    <row r="14" spans="1:23" ht="15.75" customHeight="1" x14ac:dyDescent="0.2">
      <c r="B14" s="24" t="s">
        <v>30</v>
      </c>
      <c r="C14" s="25">
        <v>3280</v>
      </c>
      <c r="D14" s="26">
        <v>12365.41</v>
      </c>
      <c r="S14" s="1" t="s">
        <v>31</v>
      </c>
    </row>
    <row r="15" spans="1:23" ht="15.75" customHeight="1" x14ac:dyDescent="0.2">
      <c r="B15" s="24" t="s">
        <v>32</v>
      </c>
      <c r="C15" s="25">
        <v>3299</v>
      </c>
      <c r="D15" s="26"/>
      <c r="S15" s="1" t="s">
        <v>33</v>
      </c>
    </row>
    <row r="16" spans="1:23" ht="15.75" customHeight="1" x14ac:dyDescent="0.2">
      <c r="B16" s="24" t="s">
        <v>34</v>
      </c>
      <c r="C16" s="27">
        <v>3200</v>
      </c>
      <c r="D16" s="28">
        <f>ROUND(SUM(D12:D15),2)</f>
        <v>469242.45</v>
      </c>
      <c r="S16" s="1" t="s">
        <v>35</v>
      </c>
    </row>
    <row r="17" spans="2:19" ht="12.75" x14ac:dyDescent="0.2">
      <c r="B17" s="21" t="s">
        <v>36</v>
      </c>
      <c r="C17" s="29"/>
      <c r="D17" s="30"/>
      <c r="S17" s="1" t="s">
        <v>37</v>
      </c>
    </row>
    <row r="18" spans="2:19" ht="15.75" customHeight="1" x14ac:dyDescent="0.2">
      <c r="B18" s="31" t="s">
        <v>38</v>
      </c>
      <c r="C18" s="25">
        <v>3310</v>
      </c>
      <c r="D18" s="26">
        <v>29617418</v>
      </c>
      <c r="S18" s="1" t="s">
        <v>39</v>
      </c>
    </row>
    <row r="19" spans="2:19" ht="15.75" customHeight="1" x14ac:dyDescent="0.2">
      <c r="B19" s="31" t="s">
        <v>40</v>
      </c>
      <c r="C19" s="25">
        <v>3315</v>
      </c>
      <c r="D19" s="26"/>
      <c r="S19" s="1" t="s">
        <v>41</v>
      </c>
    </row>
    <row r="20" spans="2:19" ht="15.75" customHeight="1" x14ac:dyDescent="0.2">
      <c r="B20" s="31" t="s">
        <v>42</v>
      </c>
      <c r="C20" s="25">
        <v>3316</v>
      </c>
      <c r="D20" s="26"/>
      <c r="S20" s="1" t="s">
        <v>43</v>
      </c>
    </row>
    <row r="21" spans="2:19" ht="15.75" customHeight="1" x14ac:dyDescent="0.2">
      <c r="B21" s="31" t="s">
        <v>44</v>
      </c>
      <c r="C21" s="25">
        <v>3317</v>
      </c>
      <c r="D21" s="26"/>
      <c r="S21" s="1" t="s">
        <v>45</v>
      </c>
    </row>
    <row r="22" spans="2:19" ht="15.75" customHeight="1" x14ac:dyDescent="0.2">
      <c r="B22" s="31" t="s">
        <v>46</v>
      </c>
      <c r="C22" s="25">
        <v>3318</v>
      </c>
      <c r="D22" s="26"/>
      <c r="S22" s="1" t="s">
        <v>47</v>
      </c>
    </row>
    <row r="23" spans="2:19" ht="15.75" customHeight="1" x14ac:dyDescent="0.2">
      <c r="B23" s="32" t="s">
        <v>48</v>
      </c>
      <c r="C23" s="33">
        <v>3323</v>
      </c>
      <c r="D23" s="34">
        <v>3093.99</v>
      </c>
      <c r="S23" s="1" t="s">
        <v>49</v>
      </c>
    </row>
    <row r="24" spans="2:19" ht="15.75" customHeight="1" x14ac:dyDescent="0.25">
      <c r="B24" s="31" t="s">
        <v>50</v>
      </c>
      <c r="C24" s="25">
        <v>3335</v>
      </c>
      <c r="D24" s="26"/>
      <c r="F24" s="20"/>
      <c r="S24" s="1" t="s">
        <v>51</v>
      </c>
    </row>
    <row r="25" spans="2:19" ht="15.75" customHeight="1" x14ac:dyDescent="0.2">
      <c r="B25" s="31" t="s">
        <v>52</v>
      </c>
      <c r="C25" s="25">
        <v>3341</v>
      </c>
      <c r="D25" s="26">
        <v>223250</v>
      </c>
      <c r="S25" s="1" t="s">
        <v>53</v>
      </c>
    </row>
    <row r="26" spans="2:19" ht="15.75" customHeight="1" x14ac:dyDescent="0.2">
      <c r="B26" s="31" t="s">
        <v>54</v>
      </c>
      <c r="C26" s="25">
        <v>3342</v>
      </c>
      <c r="D26" s="26"/>
      <c r="S26" s="1" t="s">
        <v>55</v>
      </c>
    </row>
    <row r="27" spans="2:19" ht="15.75" customHeight="1" x14ac:dyDescent="0.2">
      <c r="B27" s="31" t="s">
        <v>56</v>
      </c>
      <c r="C27" s="25">
        <v>3343</v>
      </c>
      <c r="D27" s="26">
        <v>40094.269999999997</v>
      </c>
      <c r="S27" s="1" t="s">
        <v>57</v>
      </c>
    </row>
    <row r="28" spans="2:19" ht="15.75" customHeight="1" x14ac:dyDescent="0.2">
      <c r="B28" s="32" t="s">
        <v>58</v>
      </c>
      <c r="C28" s="33">
        <v>3344</v>
      </c>
      <c r="D28" s="35"/>
      <c r="S28" s="1" t="s">
        <v>59</v>
      </c>
    </row>
    <row r="29" spans="2:19" ht="12.75" x14ac:dyDescent="0.2">
      <c r="B29" s="36" t="s">
        <v>60</v>
      </c>
      <c r="C29" s="29"/>
      <c r="D29" s="30"/>
      <c r="S29" s="1" t="s">
        <v>61</v>
      </c>
    </row>
    <row r="30" spans="2:19" ht="15.75" customHeight="1" x14ac:dyDescent="0.2">
      <c r="B30" s="31" t="s">
        <v>62</v>
      </c>
      <c r="C30" s="25">
        <v>3355</v>
      </c>
      <c r="D30" s="26">
        <v>6875212</v>
      </c>
      <c r="S30" s="1" t="s">
        <v>63</v>
      </c>
    </row>
    <row r="31" spans="2:19" ht="15.75" customHeight="1" x14ac:dyDescent="0.2">
      <c r="B31" s="31" t="s">
        <v>64</v>
      </c>
      <c r="C31" s="25">
        <v>3361</v>
      </c>
      <c r="D31" s="26"/>
      <c r="F31" s="37"/>
      <c r="G31" s="38"/>
      <c r="H31" s="39"/>
      <c r="S31" s="1" t="s">
        <v>65</v>
      </c>
    </row>
    <row r="32" spans="2:19" ht="15.75" customHeight="1" x14ac:dyDescent="0.2">
      <c r="B32" s="31" t="s">
        <v>66</v>
      </c>
      <c r="C32" s="25">
        <v>3371</v>
      </c>
      <c r="D32" s="26">
        <v>203706.22</v>
      </c>
      <c r="S32" s="1" t="s">
        <v>67</v>
      </c>
    </row>
    <row r="33" spans="2:19" ht="15.75" customHeight="1" x14ac:dyDescent="0.2">
      <c r="B33" s="31" t="s">
        <v>68</v>
      </c>
      <c r="C33" s="25">
        <v>3372</v>
      </c>
      <c r="D33" s="26"/>
      <c r="S33" s="1" t="s">
        <v>69</v>
      </c>
    </row>
    <row r="34" spans="2:19" ht="12.75" x14ac:dyDescent="0.2">
      <c r="B34" s="36" t="s">
        <v>70</v>
      </c>
      <c r="C34" s="29"/>
      <c r="D34" s="40"/>
      <c r="S34" s="1" t="s">
        <v>71</v>
      </c>
    </row>
    <row r="35" spans="2:19" ht="15.75" customHeight="1" x14ac:dyDescent="0.2">
      <c r="B35" s="31" t="s">
        <v>72</v>
      </c>
      <c r="C35" s="25">
        <v>3373</v>
      </c>
      <c r="D35" s="26"/>
      <c r="S35" s="1" t="s">
        <v>73</v>
      </c>
    </row>
    <row r="36" spans="2:19" ht="15.75" customHeight="1" x14ac:dyDescent="0.2">
      <c r="B36" s="31" t="s">
        <v>74</v>
      </c>
      <c r="C36" s="25">
        <v>3378</v>
      </c>
      <c r="D36" s="26"/>
      <c r="S36" s="1" t="s">
        <v>75</v>
      </c>
    </row>
    <row r="37" spans="2:19" ht="15.75" customHeight="1" x14ac:dyDescent="0.2">
      <c r="B37" s="31" t="s">
        <v>76</v>
      </c>
      <c r="C37" s="25">
        <v>3380</v>
      </c>
      <c r="D37" s="26"/>
      <c r="S37" s="1" t="s">
        <v>77</v>
      </c>
    </row>
    <row r="38" spans="2:19" ht="15.75" customHeight="1" x14ac:dyDescent="0.2">
      <c r="B38" s="31" t="s">
        <v>78</v>
      </c>
      <c r="C38" s="25">
        <v>3399</v>
      </c>
      <c r="D38" s="26">
        <v>74530.5</v>
      </c>
      <c r="S38" s="1" t="s">
        <v>79</v>
      </c>
    </row>
    <row r="39" spans="2:19" ht="15.75" customHeight="1" x14ac:dyDescent="0.2">
      <c r="B39" s="24" t="s">
        <v>80</v>
      </c>
      <c r="C39" s="27">
        <v>3300</v>
      </c>
      <c r="D39" s="28">
        <f>ROUND(SUM(D18:D38),2)</f>
        <v>37037304.979999997</v>
      </c>
      <c r="S39" s="1" t="s">
        <v>81</v>
      </c>
    </row>
    <row r="40" spans="2:19" ht="12.75" x14ac:dyDescent="0.2">
      <c r="B40" s="21" t="s">
        <v>82</v>
      </c>
      <c r="C40" s="41"/>
      <c r="D40" s="30"/>
      <c r="S40" s="1" t="s">
        <v>83</v>
      </c>
    </row>
    <row r="41" spans="2:19" ht="15.75" customHeight="1" x14ac:dyDescent="0.2">
      <c r="B41" s="24" t="s">
        <v>84</v>
      </c>
      <c r="C41" s="25">
        <v>3411</v>
      </c>
      <c r="D41" s="26">
        <v>15225606.5</v>
      </c>
      <c r="S41" s="1" t="s">
        <v>85</v>
      </c>
    </row>
    <row r="42" spans="2:19" ht="15.75" customHeight="1" x14ac:dyDescent="0.2">
      <c r="B42" s="24" t="s">
        <v>86</v>
      </c>
      <c r="C42" s="25">
        <v>3421</v>
      </c>
      <c r="D42" s="26"/>
      <c r="S42" s="1" t="s">
        <v>87</v>
      </c>
    </row>
    <row r="43" spans="2:19" ht="15.75" customHeight="1" x14ac:dyDescent="0.2">
      <c r="B43" s="24" t="s">
        <v>88</v>
      </c>
      <c r="C43" s="25">
        <v>3422</v>
      </c>
      <c r="D43" s="26"/>
      <c r="S43" s="1" t="s">
        <v>89</v>
      </c>
    </row>
    <row r="44" spans="2:19" ht="15.75" customHeight="1" x14ac:dyDescent="0.2">
      <c r="B44" s="24" t="s">
        <v>90</v>
      </c>
      <c r="C44" s="25">
        <v>3423</v>
      </c>
      <c r="D44" s="26"/>
      <c r="S44" s="1" t="s">
        <v>91</v>
      </c>
    </row>
    <row r="45" spans="2:19" ht="15.75" customHeight="1" x14ac:dyDescent="0.2">
      <c r="B45" s="24" t="s">
        <v>92</v>
      </c>
      <c r="C45" s="25">
        <v>3424</v>
      </c>
      <c r="D45" s="26"/>
      <c r="S45" s="1" t="s">
        <v>93</v>
      </c>
    </row>
    <row r="46" spans="2:19" ht="15.75" customHeight="1" x14ac:dyDescent="0.2">
      <c r="B46" s="24" t="s">
        <v>94</v>
      </c>
      <c r="C46" s="25">
        <v>3425</v>
      </c>
      <c r="D46" s="26">
        <v>27820</v>
      </c>
      <c r="S46" s="1" t="s">
        <v>95</v>
      </c>
    </row>
    <row r="47" spans="2:19" ht="15.75" customHeight="1" x14ac:dyDescent="0.2">
      <c r="B47" s="24" t="s">
        <v>96</v>
      </c>
      <c r="C47" s="25">
        <v>3431</v>
      </c>
      <c r="D47" s="26">
        <v>153276.53</v>
      </c>
      <c r="S47" s="1" t="s">
        <v>97</v>
      </c>
    </row>
    <row r="48" spans="2:19" ht="15.75" customHeight="1" x14ac:dyDescent="0.2">
      <c r="B48" s="24" t="s">
        <v>98</v>
      </c>
      <c r="C48" s="25">
        <v>3432</v>
      </c>
      <c r="D48" s="26"/>
      <c r="S48" s="1" t="s">
        <v>99</v>
      </c>
    </row>
    <row r="49" spans="2:19" ht="15.75" customHeight="1" x14ac:dyDescent="0.2">
      <c r="B49" s="24" t="s">
        <v>100</v>
      </c>
      <c r="C49" s="25">
        <v>3433</v>
      </c>
      <c r="D49" s="26"/>
      <c r="S49" s="1" t="s">
        <v>101</v>
      </c>
    </row>
    <row r="50" spans="2:19" ht="15.75" customHeight="1" x14ac:dyDescent="0.2">
      <c r="B50" s="24" t="s">
        <v>102</v>
      </c>
      <c r="C50" s="25">
        <v>3440</v>
      </c>
      <c r="D50" s="26"/>
    </row>
    <row r="51" spans="2:19" ht="15.75" customHeight="1" x14ac:dyDescent="0.2">
      <c r="B51" s="24" t="s">
        <v>103</v>
      </c>
      <c r="C51" s="25">
        <v>3445</v>
      </c>
      <c r="D51" s="26"/>
      <c r="S51" s="1" t="s">
        <v>104</v>
      </c>
    </row>
    <row r="52" spans="2:19" ht="12.75" x14ac:dyDescent="0.2">
      <c r="B52" s="42" t="s">
        <v>105</v>
      </c>
      <c r="C52" s="43"/>
      <c r="D52" s="44"/>
      <c r="S52" s="1" t="s">
        <v>106</v>
      </c>
    </row>
    <row r="53" spans="2:19" ht="15.75" customHeight="1" x14ac:dyDescent="0.2">
      <c r="B53" s="31" t="s">
        <v>107</v>
      </c>
      <c r="C53" s="25">
        <v>3461</v>
      </c>
      <c r="D53" s="45"/>
      <c r="S53" s="1" t="s">
        <v>108</v>
      </c>
    </row>
    <row r="54" spans="2:19" ht="15.75" customHeight="1" x14ac:dyDescent="0.2">
      <c r="B54" s="32" t="s">
        <v>109</v>
      </c>
      <c r="C54" s="33">
        <v>3462</v>
      </c>
      <c r="D54" s="35"/>
      <c r="S54" s="1" t="s">
        <v>110</v>
      </c>
    </row>
    <row r="55" spans="2:19" ht="15.75" customHeight="1" x14ac:dyDescent="0.2">
      <c r="B55" s="31" t="s">
        <v>111</v>
      </c>
      <c r="C55" s="25">
        <v>3463</v>
      </c>
      <c r="D55" s="26"/>
      <c r="S55" s="1" t="s">
        <v>112</v>
      </c>
    </row>
    <row r="56" spans="2:19" ht="15.75" customHeight="1" x14ac:dyDescent="0.2">
      <c r="B56" s="31" t="s">
        <v>113</v>
      </c>
      <c r="C56" s="25">
        <v>3464</v>
      </c>
      <c r="D56" s="26"/>
      <c r="S56" s="1" t="s">
        <v>114</v>
      </c>
    </row>
    <row r="57" spans="2:19" ht="15.75" customHeight="1" x14ac:dyDescent="0.2">
      <c r="B57" s="31" t="s">
        <v>115</v>
      </c>
      <c r="C57" s="25">
        <v>3465</v>
      </c>
      <c r="D57" s="26"/>
      <c r="S57" s="1" t="s">
        <v>116</v>
      </c>
    </row>
    <row r="58" spans="2:19" ht="15.75" customHeight="1" x14ac:dyDescent="0.2">
      <c r="B58" s="31" t="s">
        <v>117</v>
      </c>
      <c r="C58" s="25">
        <v>3466</v>
      </c>
      <c r="D58" s="26"/>
      <c r="S58" s="1" t="s">
        <v>118</v>
      </c>
    </row>
    <row r="59" spans="2:19" ht="15.75" customHeight="1" x14ac:dyDescent="0.2">
      <c r="B59" s="31" t="s">
        <v>119</v>
      </c>
      <c r="C59" s="25">
        <v>3467</v>
      </c>
      <c r="D59" s="26"/>
      <c r="S59" s="1" t="s">
        <v>120</v>
      </c>
    </row>
    <row r="60" spans="2:19" ht="15.75" customHeight="1" x14ac:dyDescent="0.2">
      <c r="B60" s="31" t="s">
        <v>121</v>
      </c>
      <c r="C60" s="25">
        <v>3468</v>
      </c>
      <c r="D60" s="26"/>
      <c r="S60" s="1" t="s">
        <v>122</v>
      </c>
    </row>
    <row r="61" spans="2:19" ht="15.75" customHeight="1" x14ac:dyDescent="0.2">
      <c r="B61" s="31" t="s">
        <v>123</v>
      </c>
      <c r="C61" s="25">
        <v>3469</v>
      </c>
      <c r="D61" s="26"/>
      <c r="S61" s="1" t="s">
        <v>124</v>
      </c>
    </row>
    <row r="62" spans="2:19" ht="12.75" x14ac:dyDescent="0.2">
      <c r="B62" s="42" t="s">
        <v>125</v>
      </c>
      <c r="C62" s="43"/>
      <c r="D62" s="44"/>
      <c r="S62" s="1" t="s">
        <v>126</v>
      </c>
    </row>
    <row r="63" spans="2:19" ht="15.75" customHeight="1" x14ac:dyDescent="0.2">
      <c r="B63" s="31" t="s">
        <v>127</v>
      </c>
      <c r="C63" s="25">
        <v>3471</v>
      </c>
      <c r="D63" s="45">
        <v>97720</v>
      </c>
      <c r="S63" s="1" t="s">
        <v>128</v>
      </c>
    </row>
    <row r="64" spans="2:19" ht="15.75" customHeight="1" x14ac:dyDescent="0.2">
      <c r="B64" s="32" t="s">
        <v>129</v>
      </c>
      <c r="C64" s="33">
        <v>3472</v>
      </c>
      <c r="D64" s="35"/>
      <c r="S64" s="1" t="s">
        <v>130</v>
      </c>
    </row>
    <row r="65" spans="2:19" ht="15.75" customHeight="1" x14ac:dyDescent="0.2">
      <c r="B65" s="31" t="s">
        <v>131</v>
      </c>
      <c r="C65" s="25">
        <v>3473</v>
      </c>
      <c r="D65" s="26">
        <v>153901.70000000001</v>
      </c>
      <c r="S65" s="1" t="s">
        <v>132</v>
      </c>
    </row>
    <row r="66" spans="2:19" ht="15.75" customHeight="1" x14ac:dyDescent="0.2">
      <c r="B66" s="32" t="s">
        <v>133</v>
      </c>
      <c r="C66" s="33">
        <v>3479</v>
      </c>
      <c r="D66" s="34"/>
      <c r="S66" s="1" t="s">
        <v>134</v>
      </c>
    </row>
    <row r="67" spans="2:19" ht="12.75" x14ac:dyDescent="0.2">
      <c r="B67" s="36" t="s">
        <v>135</v>
      </c>
      <c r="C67" s="41"/>
      <c r="D67" s="30"/>
      <c r="S67" s="1" t="s">
        <v>136</v>
      </c>
    </row>
    <row r="68" spans="2:19" ht="15.75" customHeight="1" x14ac:dyDescent="0.2">
      <c r="B68" s="31" t="s">
        <v>137</v>
      </c>
      <c r="C68" s="25">
        <v>3491</v>
      </c>
      <c r="D68" s="26">
        <v>2253</v>
      </c>
      <c r="S68" s="1" t="s">
        <v>138</v>
      </c>
    </row>
    <row r="69" spans="2:19" ht="15.75" customHeight="1" x14ac:dyDescent="0.2">
      <c r="B69" s="31" t="s">
        <v>139</v>
      </c>
      <c r="C69" s="25">
        <v>3492</v>
      </c>
      <c r="D69" s="26"/>
      <c r="S69" s="1" t="s">
        <v>140</v>
      </c>
    </row>
    <row r="70" spans="2:19" ht="15.75" customHeight="1" x14ac:dyDescent="0.2">
      <c r="B70" s="31" t="s">
        <v>141</v>
      </c>
      <c r="C70" s="25">
        <v>3493</v>
      </c>
      <c r="D70" s="26"/>
    </row>
    <row r="71" spans="2:19" ht="15.75" customHeight="1" x14ac:dyDescent="0.2">
      <c r="B71" s="31" t="s">
        <v>142</v>
      </c>
      <c r="C71" s="25">
        <v>3494</v>
      </c>
      <c r="D71" s="26">
        <v>245858.68</v>
      </c>
    </row>
    <row r="72" spans="2:19" ht="15.75" customHeight="1" x14ac:dyDescent="0.2">
      <c r="B72" s="31" t="s">
        <v>143</v>
      </c>
      <c r="C72" s="25">
        <v>3495</v>
      </c>
      <c r="D72" s="26">
        <v>359090.2</v>
      </c>
    </row>
    <row r="73" spans="2:19" ht="15.75" customHeight="1" x14ac:dyDescent="0.2">
      <c r="B73" s="31" t="s">
        <v>144</v>
      </c>
      <c r="C73" s="25">
        <v>3497</v>
      </c>
      <c r="D73" s="26"/>
    </row>
    <row r="74" spans="2:19" ht="15.75" customHeight="1" x14ac:dyDescent="0.2">
      <c r="B74" s="31" t="s">
        <v>145</v>
      </c>
      <c r="C74" s="25">
        <v>3498</v>
      </c>
      <c r="D74" s="26"/>
    </row>
    <row r="75" spans="2:19" ht="15.75" customHeight="1" x14ac:dyDescent="0.2">
      <c r="B75" s="31" t="s">
        <v>146</v>
      </c>
      <c r="C75" s="25">
        <v>3499</v>
      </c>
      <c r="D75" s="26">
        <v>66780.67</v>
      </c>
    </row>
    <row r="76" spans="2:19" ht="15.75" customHeight="1" x14ac:dyDescent="0.2">
      <c r="B76" s="24" t="s">
        <v>147</v>
      </c>
      <c r="C76" s="27">
        <v>3400</v>
      </c>
      <c r="D76" s="28">
        <f>ROUND(SUM(D41:D75),2)</f>
        <v>16332307.279999999</v>
      </c>
    </row>
    <row r="77" spans="2:19" ht="15.75" customHeight="1" x14ac:dyDescent="0.2">
      <c r="B77" s="46" t="s">
        <v>148</v>
      </c>
      <c r="C77" s="27">
        <v>3000</v>
      </c>
      <c r="D77" s="28">
        <f>ROUND(D10+D16+D39+D76,2)</f>
        <v>53919551.210000001</v>
      </c>
    </row>
    <row r="78" spans="2:19" ht="12.75" x14ac:dyDescent="0.2">
      <c r="B78" s="37"/>
      <c r="C78" s="47"/>
      <c r="D78" s="48"/>
    </row>
    <row r="79" spans="2:19" ht="12.75" x14ac:dyDescent="0.2">
      <c r="B79" s="37" t="s">
        <v>149</v>
      </c>
      <c r="C79" s="47"/>
      <c r="D79" s="48"/>
    </row>
    <row r="80" spans="2:19" ht="12.75" x14ac:dyDescent="0.2"/>
    <row r="81" spans="1:12" ht="12.75" x14ac:dyDescent="0.2"/>
    <row r="82" spans="1:12" ht="12.75" x14ac:dyDescent="0.2">
      <c r="A82" s="1" t="s">
        <v>150</v>
      </c>
      <c r="B82" s="2" t="str">
        <f>$B$1</f>
        <v>DISTRICT SCHOOL BOARD OF OKEECHOBEE COUNTY</v>
      </c>
      <c r="H82" s="49"/>
      <c r="I82" s="14"/>
      <c r="J82" s="50"/>
      <c r="K82" s="8" t="s">
        <v>3</v>
      </c>
      <c r="L82" s="50"/>
    </row>
    <row r="83" spans="1:12" ht="12.75" x14ac:dyDescent="0.2">
      <c r="B83" s="2" t="s">
        <v>151</v>
      </c>
      <c r="H83" s="51"/>
      <c r="I83" s="51"/>
      <c r="J83" s="50"/>
      <c r="K83" s="14" t="s">
        <v>152</v>
      </c>
      <c r="L83" s="50"/>
    </row>
    <row r="84" spans="1:12" ht="12.75" x14ac:dyDescent="0.2">
      <c r="B84" s="52" t="str">
        <f>B4</f>
        <v>For the Fiscal Year Ended June 30, 2021</v>
      </c>
      <c r="J84" s="50"/>
      <c r="K84" s="16" t="s">
        <v>9</v>
      </c>
      <c r="L84" s="50"/>
    </row>
    <row r="85" spans="1:12" ht="12.75" x14ac:dyDescent="0.2">
      <c r="B85" s="447" t="s">
        <v>153</v>
      </c>
      <c r="C85" s="449" t="s">
        <v>12</v>
      </c>
      <c r="D85" s="53">
        <v>100</v>
      </c>
      <c r="E85" s="53">
        <v>200</v>
      </c>
      <c r="F85" s="53">
        <v>300</v>
      </c>
      <c r="G85" s="53">
        <v>400</v>
      </c>
      <c r="H85" s="53">
        <v>500</v>
      </c>
      <c r="I85" s="53">
        <v>600</v>
      </c>
      <c r="J85" s="53">
        <v>700</v>
      </c>
      <c r="K85" s="450" t="s">
        <v>154</v>
      </c>
      <c r="L85" s="50"/>
    </row>
    <row r="86" spans="1:12" ht="25.5" x14ac:dyDescent="0.2">
      <c r="B86" s="448"/>
      <c r="C86" s="449"/>
      <c r="D86" s="54" t="s">
        <v>155</v>
      </c>
      <c r="E86" s="54" t="s">
        <v>156</v>
      </c>
      <c r="F86" s="54" t="s">
        <v>157</v>
      </c>
      <c r="G86" s="54" t="s">
        <v>158</v>
      </c>
      <c r="H86" s="54" t="s">
        <v>159</v>
      </c>
      <c r="I86" s="54" t="s">
        <v>160</v>
      </c>
      <c r="J86" s="55" t="s">
        <v>161</v>
      </c>
      <c r="K86" s="450"/>
      <c r="L86" s="50"/>
    </row>
    <row r="87" spans="1:12" ht="12.75" x14ac:dyDescent="0.2">
      <c r="B87" s="56" t="s">
        <v>162</v>
      </c>
      <c r="C87" s="57"/>
      <c r="D87" s="58"/>
      <c r="E87" s="58"/>
      <c r="F87" s="58"/>
      <c r="G87" s="58"/>
      <c r="H87" s="58"/>
      <c r="I87" s="58"/>
      <c r="J87" s="58"/>
      <c r="K87" s="58"/>
      <c r="L87" s="50"/>
    </row>
    <row r="88" spans="1:12" ht="18.75" customHeight="1" x14ac:dyDescent="0.2">
      <c r="B88" s="24" t="s">
        <v>163</v>
      </c>
      <c r="C88" s="25">
        <v>5000</v>
      </c>
      <c r="D88" s="26">
        <v>20794144.390000001</v>
      </c>
      <c r="E88" s="26">
        <v>7150674.0700000003</v>
      </c>
      <c r="F88" s="26">
        <v>2400335.98</v>
      </c>
      <c r="G88" s="26">
        <v>964.7</v>
      </c>
      <c r="H88" s="26">
        <v>708690.44</v>
      </c>
      <c r="I88" s="26">
        <f>155172.12-46764.65</f>
        <v>108407.47</v>
      </c>
      <c r="J88" s="26">
        <v>539172.49</v>
      </c>
      <c r="K88" s="59">
        <f t="shared" ref="K88:K105" si="4">ROUND(SUM(D88:J88),2)</f>
        <v>31702389.539999999</v>
      </c>
      <c r="L88" s="50"/>
    </row>
    <row r="89" spans="1:12" ht="18.75" customHeight="1" x14ac:dyDescent="0.2">
      <c r="B89" s="60" t="s">
        <v>164</v>
      </c>
      <c r="C89" s="25">
        <v>6100</v>
      </c>
      <c r="D89" s="26">
        <v>1710711.94</v>
      </c>
      <c r="E89" s="26">
        <v>569463</v>
      </c>
      <c r="F89" s="26">
        <v>39043.980000000003</v>
      </c>
      <c r="G89" s="26">
        <v>0</v>
      </c>
      <c r="H89" s="26">
        <v>26647.96</v>
      </c>
      <c r="I89" s="26">
        <f>6953.02-6400</f>
        <v>553.02000000000044</v>
      </c>
      <c r="J89" s="26">
        <v>14660.5</v>
      </c>
      <c r="K89" s="59">
        <f t="shared" si="4"/>
        <v>2361080.4</v>
      </c>
      <c r="L89" s="50"/>
    </row>
    <row r="90" spans="1:12" ht="18.75" customHeight="1" x14ac:dyDescent="0.2">
      <c r="B90" s="60" t="s">
        <v>165</v>
      </c>
      <c r="C90" s="25">
        <v>6200</v>
      </c>
      <c r="D90" s="26">
        <v>299510.90000000002</v>
      </c>
      <c r="E90" s="26">
        <v>94839.64</v>
      </c>
      <c r="F90" s="26">
        <v>3018.67</v>
      </c>
      <c r="G90" s="26">
        <v>0</v>
      </c>
      <c r="H90" s="26">
        <v>6844.64</v>
      </c>
      <c r="I90" s="26">
        <v>20058.18</v>
      </c>
      <c r="J90" s="26">
        <v>4787.68</v>
      </c>
      <c r="K90" s="59">
        <f t="shared" si="4"/>
        <v>429059.71</v>
      </c>
      <c r="L90" s="50"/>
    </row>
    <row r="91" spans="1:12" ht="18.75" customHeight="1" x14ac:dyDescent="0.2">
      <c r="B91" s="60" t="s">
        <v>166</v>
      </c>
      <c r="C91" s="25">
        <v>6300</v>
      </c>
      <c r="D91" s="26">
        <v>386377.24</v>
      </c>
      <c r="E91" s="26">
        <v>123297.99</v>
      </c>
      <c r="F91" s="26">
        <v>26173</v>
      </c>
      <c r="G91" s="26">
        <v>0</v>
      </c>
      <c r="H91" s="26">
        <v>1333.98</v>
      </c>
      <c r="I91" s="26">
        <v>399.97</v>
      </c>
      <c r="J91" s="26">
        <v>760</v>
      </c>
      <c r="K91" s="59">
        <f t="shared" si="4"/>
        <v>538342.18000000005</v>
      </c>
      <c r="L91" s="50"/>
    </row>
    <row r="92" spans="1:12" ht="18.75" customHeight="1" x14ac:dyDescent="0.2">
      <c r="B92" s="60" t="s">
        <v>167</v>
      </c>
      <c r="C92" s="25">
        <v>6400</v>
      </c>
      <c r="D92" s="26">
        <v>179141.61</v>
      </c>
      <c r="E92" s="26">
        <v>63807.05</v>
      </c>
      <c r="F92" s="26">
        <v>6391.24</v>
      </c>
      <c r="G92" s="26">
        <v>0</v>
      </c>
      <c r="H92" s="26">
        <v>0</v>
      </c>
      <c r="I92" s="26">
        <v>0</v>
      </c>
      <c r="J92" s="26">
        <v>1587</v>
      </c>
      <c r="K92" s="59">
        <f t="shared" si="4"/>
        <v>250926.9</v>
      </c>
      <c r="L92" s="50"/>
    </row>
    <row r="93" spans="1:12" ht="18.75" customHeight="1" x14ac:dyDescent="0.2">
      <c r="B93" s="60" t="s">
        <v>168</v>
      </c>
      <c r="C93" s="25">
        <v>6500</v>
      </c>
      <c r="D93" s="26">
        <v>462941.44</v>
      </c>
      <c r="E93" s="26">
        <v>148896.46</v>
      </c>
      <c r="F93" s="26">
        <v>321852.19</v>
      </c>
      <c r="G93" s="26">
        <v>0</v>
      </c>
      <c r="H93" s="26">
        <v>5482.36</v>
      </c>
      <c r="I93" s="26">
        <f>16011.75-879</f>
        <v>15132.75</v>
      </c>
      <c r="J93" s="26">
        <v>321.56</v>
      </c>
      <c r="K93" s="59">
        <f t="shared" si="4"/>
        <v>954626.76</v>
      </c>
      <c r="L93" s="50"/>
    </row>
    <row r="94" spans="1:12" ht="18.75" customHeight="1" x14ac:dyDescent="0.2">
      <c r="B94" s="60" t="s">
        <v>169</v>
      </c>
      <c r="C94" s="25">
        <v>7100</v>
      </c>
      <c r="D94" s="26">
        <v>151910</v>
      </c>
      <c r="E94" s="26">
        <v>98830.42</v>
      </c>
      <c r="F94" s="26">
        <v>144219.69</v>
      </c>
      <c r="G94" s="26">
        <v>0</v>
      </c>
      <c r="H94" s="26">
        <v>87.18</v>
      </c>
      <c r="I94" s="26">
        <v>0</v>
      </c>
      <c r="J94" s="26">
        <v>53396.6</v>
      </c>
      <c r="K94" s="59">
        <f t="shared" si="4"/>
        <v>448443.89</v>
      </c>
      <c r="L94" s="50"/>
    </row>
    <row r="95" spans="1:12" ht="18.75" customHeight="1" x14ac:dyDescent="0.2">
      <c r="B95" s="60" t="s">
        <v>170</v>
      </c>
      <c r="C95" s="25">
        <v>7200</v>
      </c>
      <c r="D95" s="26">
        <v>322783</v>
      </c>
      <c r="E95" s="26">
        <v>127949.65</v>
      </c>
      <c r="F95" s="26">
        <v>18989.54</v>
      </c>
      <c r="G95" s="26">
        <v>0</v>
      </c>
      <c r="H95" s="26">
        <v>14862.98</v>
      </c>
      <c r="I95" s="26">
        <f>7562.97-6400</f>
        <v>1162.9700000000003</v>
      </c>
      <c r="J95" s="26">
        <v>9089.23</v>
      </c>
      <c r="K95" s="59">
        <f t="shared" si="4"/>
        <v>494837.37</v>
      </c>
      <c r="L95" s="50"/>
    </row>
    <row r="96" spans="1:12" ht="18.75" customHeight="1" x14ac:dyDescent="0.2">
      <c r="B96" s="60" t="s">
        <v>171</v>
      </c>
      <c r="C96" s="25">
        <v>7300</v>
      </c>
      <c r="D96" s="26">
        <v>2456820.31</v>
      </c>
      <c r="E96" s="26">
        <v>863119.96</v>
      </c>
      <c r="F96" s="26">
        <v>9782.59</v>
      </c>
      <c r="G96" s="26">
        <v>0</v>
      </c>
      <c r="H96" s="26">
        <v>15566.99</v>
      </c>
      <c r="I96" s="26">
        <f>4814.34-949</f>
        <v>3865.34</v>
      </c>
      <c r="J96" s="26">
        <v>9831</v>
      </c>
      <c r="K96" s="59">
        <f t="shared" si="4"/>
        <v>3358986.19</v>
      </c>
      <c r="L96" s="50"/>
    </row>
    <row r="97" spans="2:12" ht="18.75" customHeight="1" x14ac:dyDescent="0.2">
      <c r="B97" s="60" t="s">
        <v>172</v>
      </c>
      <c r="C97" s="25">
        <v>7410</v>
      </c>
      <c r="D97" s="26"/>
      <c r="E97" s="26"/>
      <c r="F97" s="26"/>
      <c r="G97" s="26"/>
      <c r="H97" s="26"/>
      <c r="I97" s="26"/>
      <c r="J97" s="26"/>
      <c r="K97" s="59">
        <f t="shared" si="4"/>
        <v>0</v>
      </c>
      <c r="L97" s="50"/>
    </row>
    <row r="98" spans="2:12" ht="18.75" customHeight="1" x14ac:dyDescent="0.2">
      <c r="B98" s="60" t="s">
        <v>173</v>
      </c>
      <c r="C98" s="25">
        <v>7500</v>
      </c>
      <c r="D98" s="26">
        <v>327087.46999999997</v>
      </c>
      <c r="E98" s="26">
        <v>109492.61</v>
      </c>
      <c r="F98" s="26">
        <v>15379.16</v>
      </c>
      <c r="G98" s="26">
        <v>0</v>
      </c>
      <c r="H98" s="26">
        <v>4221.79</v>
      </c>
      <c r="I98" s="26">
        <v>1033.07</v>
      </c>
      <c r="J98" s="26">
        <v>370.6</v>
      </c>
      <c r="K98" s="59">
        <f t="shared" si="4"/>
        <v>457584.7</v>
      </c>
      <c r="L98" s="50"/>
    </row>
    <row r="99" spans="2:12" ht="18.75" customHeight="1" x14ac:dyDescent="0.2">
      <c r="B99" s="60" t="s">
        <v>174</v>
      </c>
      <c r="C99" s="25">
        <v>7600</v>
      </c>
      <c r="D99" s="26"/>
      <c r="E99" s="26"/>
      <c r="F99" s="26"/>
      <c r="G99" s="26"/>
      <c r="H99" s="26"/>
      <c r="I99" s="26"/>
      <c r="J99" s="26"/>
      <c r="K99" s="59">
        <f t="shared" si="4"/>
        <v>0</v>
      </c>
      <c r="L99" s="50"/>
    </row>
    <row r="100" spans="2:12" ht="18.75" customHeight="1" x14ac:dyDescent="0.2">
      <c r="B100" s="60" t="s">
        <v>175</v>
      </c>
      <c r="C100" s="25">
        <v>7700</v>
      </c>
      <c r="D100" s="26">
        <v>275709.07</v>
      </c>
      <c r="E100" s="26">
        <v>106518.39999999999</v>
      </c>
      <c r="F100" s="26">
        <v>328045.83</v>
      </c>
      <c r="G100" s="26">
        <v>0</v>
      </c>
      <c r="H100" s="26">
        <v>3822.65</v>
      </c>
      <c r="I100" s="26">
        <f>8198.35-7665.68</f>
        <v>532.67000000000007</v>
      </c>
      <c r="J100" s="26">
        <v>17005.14</v>
      </c>
      <c r="K100" s="59">
        <f t="shared" si="4"/>
        <v>731633.76</v>
      </c>
      <c r="L100" s="50"/>
    </row>
    <row r="101" spans="2:12" ht="18.75" customHeight="1" x14ac:dyDescent="0.2">
      <c r="B101" s="60" t="s">
        <v>176</v>
      </c>
      <c r="C101" s="25">
        <v>7800</v>
      </c>
      <c r="D101" s="26">
        <v>1256711.95</v>
      </c>
      <c r="E101" s="26">
        <v>537564.43999999994</v>
      </c>
      <c r="F101" s="26">
        <v>110924.98</v>
      </c>
      <c r="G101" s="26">
        <v>321056.55</v>
      </c>
      <c r="H101" s="26">
        <v>205932.23</v>
      </c>
      <c r="I101" s="26">
        <f>10037.93-8027.98</f>
        <v>2009.9500000000007</v>
      </c>
      <c r="J101" s="26">
        <v>10388.870000000001</v>
      </c>
      <c r="K101" s="59">
        <f t="shared" si="4"/>
        <v>2444588.9700000002</v>
      </c>
      <c r="L101" s="50"/>
    </row>
    <row r="102" spans="2:12" ht="18.75" customHeight="1" x14ac:dyDescent="0.2">
      <c r="B102" s="60" t="s">
        <v>177</v>
      </c>
      <c r="C102" s="25">
        <v>7900</v>
      </c>
      <c r="D102" s="26">
        <v>1280615.3</v>
      </c>
      <c r="E102" s="26">
        <v>685808.47</v>
      </c>
      <c r="F102" s="26">
        <v>1899159.15</v>
      </c>
      <c r="G102" s="26">
        <v>920364.51</v>
      </c>
      <c r="H102" s="26">
        <v>120566.27</v>
      </c>
      <c r="I102" s="26">
        <f>5535.6-2440</f>
        <v>3095.6000000000004</v>
      </c>
      <c r="J102" s="26">
        <v>44707.07</v>
      </c>
      <c r="K102" s="59">
        <f t="shared" si="4"/>
        <v>4954316.37</v>
      </c>
      <c r="L102" s="50"/>
    </row>
    <row r="103" spans="2:12" ht="18.75" customHeight="1" x14ac:dyDescent="0.2">
      <c r="B103" s="60" t="s">
        <v>178</v>
      </c>
      <c r="C103" s="25">
        <v>8100</v>
      </c>
      <c r="D103" s="26">
        <v>554065.42000000004</v>
      </c>
      <c r="E103" s="26">
        <v>226781.47</v>
      </c>
      <c r="F103" s="26">
        <v>190232.42</v>
      </c>
      <c r="G103" s="26">
        <v>14297.23</v>
      </c>
      <c r="H103" s="26">
        <v>191440.6</v>
      </c>
      <c r="I103" s="26">
        <v>0</v>
      </c>
      <c r="J103" s="26">
        <v>930</v>
      </c>
      <c r="K103" s="59">
        <f t="shared" si="4"/>
        <v>1177747.1399999999</v>
      </c>
      <c r="L103" s="50"/>
    </row>
    <row r="104" spans="2:12" ht="18.75" customHeight="1" x14ac:dyDescent="0.2">
      <c r="B104" s="60" t="s">
        <v>179</v>
      </c>
      <c r="C104" s="25">
        <v>8200</v>
      </c>
      <c r="D104" s="26">
        <v>91400</v>
      </c>
      <c r="E104" s="26">
        <v>24282.27</v>
      </c>
      <c r="F104" s="26">
        <v>631.65</v>
      </c>
      <c r="G104" s="26">
        <v>0</v>
      </c>
      <c r="H104" s="26">
        <v>0</v>
      </c>
      <c r="I104" s="26">
        <f>2842.57</f>
        <v>2842.57</v>
      </c>
      <c r="J104" s="26">
        <v>660</v>
      </c>
      <c r="K104" s="59">
        <f t="shared" si="4"/>
        <v>119816.49</v>
      </c>
      <c r="L104" s="50"/>
    </row>
    <row r="105" spans="2:12" ht="18.75" customHeight="1" x14ac:dyDescent="0.2">
      <c r="B105" s="60" t="s">
        <v>180</v>
      </c>
      <c r="C105" s="25">
        <v>9100</v>
      </c>
      <c r="D105" s="26">
        <v>121058.22</v>
      </c>
      <c r="E105" s="26">
        <v>26201.74</v>
      </c>
      <c r="F105" s="26">
        <v>147848.07999999999</v>
      </c>
      <c r="G105" s="26">
        <v>0</v>
      </c>
      <c r="H105" s="26">
        <v>2342.98</v>
      </c>
      <c r="I105" s="26">
        <v>161.24</v>
      </c>
      <c r="J105" s="26">
        <v>0</v>
      </c>
      <c r="K105" s="59">
        <f t="shared" si="4"/>
        <v>297612.26</v>
      </c>
      <c r="L105" s="50"/>
    </row>
    <row r="106" spans="2:12" ht="14.25" customHeight="1" x14ac:dyDescent="0.2">
      <c r="B106" s="61" t="s">
        <v>181</v>
      </c>
      <c r="C106" s="29"/>
      <c r="D106" s="62"/>
      <c r="E106" s="62"/>
      <c r="F106" s="62"/>
      <c r="G106" s="62"/>
      <c r="H106" s="62"/>
      <c r="I106" s="30"/>
      <c r="J106" s="62"/>
      <c r="K106" s="63"/>
      <c r="L106" s="50"/>
    </row>
    <row r="107" spans="2:12" ht="18.75" customHeight="1" x14ac:dyDescent="0.2">
      <c r="B107" s="60" t="s">
        <v>182</v>
      </c>
      <c r="C107" s="25">
        <v>7420</v>
      </c>
      <c r="D107" s="64"/>
      <c r="E107" s="64"/>
      <c r="F107" s="64"/>
      <c r="G107" s="64"/>
      <c r="H107" s="64"/>
      <c r="I107" s="26"/>
      <c r="J107" s="64"/>
      <c r="K107" s="59">
        <f>ROUND(I107,2)</f>
        <v>0</v>
      </c>
      <c r="L107" s="50"/>
    </row>
    <row r="108" spans="2:12" ht="18.75" customHeight="1" x14ac:dyDescent="0.2">
      <c r="B108" s="60" t="s">
        <v>183</v>
      </c>
      <c r="C108" s="25">
        <v>9300</v>
      </c>
      <c r="D108" s="64"/>
      <c r="E108" s="64"/>
      <c r="F108" s="64"/>
      <c r="G108" s="64"/>
      <c r="H108" s="64"/>
      <c r="I108" s="26">
        <v>79526.31</v>
      </c>
      <c r="J108" s="64"/>
      <c r="K108" s="59">
        <f>ROUND(I108,2)</f>
        <v>79526.31</v>
      </c>
      <c r="L108" s="50"/>
    </row>
    <row r="109" spans="2:12" ht="14.25" customHeight="1" x14ac:dyDescent="0.2">
      <c r="B109" s="61" t="s">
        <v>184</v>
      </c>
      <c r="C109" s="29"/>
      <c r="D109" s="62"/>
      <c r="E109" s="62"/>
      <c r="F109" s="62"/>
      <c r="G109" s="62"/>
      <c r="H109" s="62"/>
      <c r="I109" s="62"/>
      <c r="J109" s="30"/>
      <c r="K109" s="63"/>
      <c r="L109" s="50"/>
    </row>
    <row r="110" spans="2:12" ht="18.75" customHeight="1" x14ac:dyDescent="0.2">
      <c r="B110" s="60" t="s">
        <v>185</v>
      </c>
      <c r="C110" s="25">
        <v>710</v>
      </c>
      <c r="D110" s="64"/>
      <c r="E110" s="64"/>
      <c r="F110" s="64"/>
      <c r="G110" s="64"/>
      <c r="H110" s="64"/>
      <c r="I110" s="64"/>
      <c r="J110" s="26"/>
      <c r="K110" s="59">
        <f>ROUND(J110,2)</f>
        <v>0</v>
      </c>
      <c r="L110" s="50"/>
    </row>
    <row r="111" spans="2:12" ht="18.75" customHeight="1" x14ac:dyDescent="0.2">
      <c r="B111" s="60" t="s">
        <v>186</v>
      </c>
      <c r="C111" s="25">
        <v>720</v>
      </c>
      <c r="D111" s="64"/>
      <c r="E111" s="64"/>
      <c r="F111" s="64"/>
      <c r="G111" s="64"/>
      <c r="H111" s="64"/>
      <c r="I111" s="64"/>
      <c r="J111" s="26"/>
      <c r="K111" s="59">
        <f>ROUND(J111,2)</f>
        <v>0</v>
      </c>
      <c r="L111" s="50"/>
    </row>
    <row r="112" spans="2:12" ht="18.75" customHeight="1" x14ac:dyDescent="0.2">
      <c r="B112" s="65" t="s">
        <v>187</v>
      </c>
      <c r="C112" s="27"/>
      <c r="D112" s="28">
        <f>ROUND(SUM(D88:D105),2)</f>
        <v>30670988.260000002</v>
      </c>
      <c r="E112" s="66">
        <f>ROUND(SUM(E88:E105),2)</f>
        <v>10957527.640000001</v>
      </c>
      <c r="F112" s="66">
        <f>ROUND(SUM(F88:F105),2)</f>
        <v>5662028.1500000004</v>
      </c>
      <c r="G112" s="66">
        <f>ROUND(SUM(G88:G105),2)</f>
        <v>1256682.99</v>
      </c>
      <c r="H112" s="66">
        <f>ROUND(SUM(H88:H105),2)</f>
        <v>1307843.05</v>
      </c>
      <c r="I112" s="66">
        <f>ROUND(SUM(I88:I105)+SUM(I107:I108),2)</f>
        <v>238781.11</v>
      </c>
      <c r="J112" s="66">
        <f>ROUND(SUM(J88:J105)+SUM(J110:J111),2)</f>
        <v>707667.74</v>
      </c>
      <c r="K112" s="66">
        <f>ROUND(SUM(D112:J112),2)</f>
        <v>50801518.939999998</v>
      </c>
      <c r="L112" s="50"/>
    </row>
    <row r="113" spans="1:12" ht="18.75" customHeight="1" x14ac:dyDescent="0.2">
      <c r="B113" s="67" t="s">
        <v>188</v>
      </c>
      <c r="C113" s="27"/>
      <c r="D113" s="68"/>
      <c r="E113" s="68"/>
      <c r="F113" s="68"/>
      <c r="G113" s="69"/>
      <c r="H113" s="69"/>
      <c r="I113" s="69"/>
      <c r="J113" s="70"/>
      <c r="K113" s="28">
        <f>ROUND(D77-K112,2)</f>
        <v>3118032.27</v>
      </c>
      <c r="L113" s="50"/>
    </row>
    <row r="114" spans="1:12" ht="12.75" x14ac:dyDescent="0.2">
      <c r="C114" s="3"/>
      <c r="J114" s="3"/>
      <c r="K114" s="71"/>
    </row>
    <row r="115" spans="1:12" ht="12.75" x14ac:dyDescent="0.2">
      <c r="B115" s="51" t="s">
        <v>189</v>
      </c>
      <c r="C115" s="3"/>
    </row>
    <row r="116" spans="1:12" ht="12.75" x14ac:dyDescent="0.2">
      <c r="C116" s="3"/>
    </row>
    <row r="117" spans="1:12" ht="12.75" x14ac:dyDescent="0.2">
      <c r="C117" s="3"/>
    </row>
    <row r="118" spans="1:12" ht="12.75" x14ac:dyDescent="0.2">
      <c r="A118" s="1" t="s">
        <v>190</v>
      </c>
      <c r="B118" s="2" t="str">
        <f>$B$1</f>
        <v>DISTRICT SCHOOL BOARD OF OKEECHOBEE COUNTY</v>
      </c>
    </row>
    <row r="119" spans="1:12" ht="12.75" x14ac:dyDescent="0.2">
      <c r="B119" s="2" t="s">
        <v>191</v>
      </c>
      <c r="D119" s="8" t="s">
        <v>3</v>
      </c>
    </row>
    <row r="120" spans="1:12" ht="12.75" x14ac:dyDescent="0.2">
      <c r="B120" s="2" t="s">
        <v>192</v>
      </c>
      <c r="C120" s="72"/>
      <c r="D120" s="8" t="s">
        <v>193</v>
      </c>
    </row>
    <row r="121" spans="1:12" ht="12.75" x14ac:dyDescent="0.2">
      <c r="B121" s="52" t="str">
        <f>B4</f>
        <v>For the Fiscal Year Ended June 30, 2021</v>
      </c>
      <c r="D121" s="16" t="s">
        <v>9</v>
      </c>
    </row>
    <row r="122" spans="1:12" ht="27.75" customHeight="1" x14ac:dyDescent="0.2">
      <c r="B122" s="73" t="s">
        <v>194</v>
      </c>
      <c r="C122" s="18" t="s">
        <v>12</v>
      </c>
      <c r="D122" s="19"/>
    </row>
    <row r="123" spans="1:12" ht="18.75" customHeight="1" x14ac:dyDescent="0.2">
      <c r="B123" s="74" t="s">
        <v>195</v>
      </c>
      <c r="C123" s="75">
        <v>3720</v>
      </c>
      <c r="D123" s="45"/>
    </row>
    <row r="124" spans="1:12" ht="18.75" customHeight="1" x14ac:dyDescent="0.2">
      <c r="B124" s="74" t="s">
        <v>196</v>
      </c>
      <c r="C124" s="75">
        <v>3730</v>
      </c>
      <c r="D124" s="45">
        <v>72000</v>
      </c>
    </row>
    <row r="125" spans="1:12" ht="18.75" customHeight="1" x14ac:dyDescent="0.2">
      <c r="B125" s="74" t="s">
        <v>197</v>
      </c>
      <c r="C125" s="75">
        <v>3740</v>
      </c>
      <c r="D125" s="35">
        <v>4579.7</v>
      </c>
    </row>
    <row r="126" spans="1:12" ht="14.25" customHeight="1" x14ac:dyDescent="0.2">
      <c r="B126" s="21" t="s">
        <v>198</v>
      </c>
      <c r="C126" s="76"/>
      <c r="D126" s="30"/>
    </row>
    <row r="127" spans="1:12" ht="18.75" customHeight="1" x14ac:dyDescent="0.2">
      <c r="B127" s="24" t="s">
        <v>199</v>
      </c>
      <c r="C127" s="75">
        <v>3620</v>
      </c>
      <c r="D127" s="26"/>
    </row>
    <row r="128" spans="1:12" ht="18.75" customHeight="1" x14ac:dyDescent="0.2">
      <c r="B128" s="24" t="s">
        <v>200</v>
      </c>
      <c r="C128" s="75">
        <v>3630</v>
      </c>
      <c r="D128" s="26">
        <v>673191.5</v>
      </c>
    </row>
    <row r="129" spans="2:4" ht="18.75" customHeight="1" x14ac:dyDescent="0.2">
      <c r="B129" s="24" t="s">
        <v>201</v>
      </c>
      <c r="C129" s="75">
        <v>3640</v>
      </c>
      <c r="D129" s="26"/>
    </row>
    <row r="130" spans="2:4" ht="18.75" customHeight="1" x14ac:dyDescent="0.2">
      <c r="B130" s="24" t="s">
        <v>202</v>
      </c>
      <c r="C130" s="75">
        <v>3660</v>
      </c>
      <c r="D130" s="26"/>
    </row>
    <row r="131" spans="2:4" ht="18.75" customHeight="1" x14ac:dyDescent="0.2">
      <c r="B131" s="24" t="s">
        <v>203</v>
      </c>
      <c r="C131" s="75">
        <v>3670</v>
      </c>
      <c r="D131" s="26"/>
    </row>
    <row r="132" spans="2:4" ht="18.75" customHeight="1" x14ac:dyDescent="0.2">
      <c r="B132" s="24" t="s">
        <v>204</v>
      </c>
      <c r="C132" s="75">
        <v>3690</v>
      </c>
      <c r="D132" s="26"/>
    </row>
    <row r="133" spans="2:4" ht="18.75" customHeight="1" x14ac:dyDescent="0.2">
      <c r="B133" s="24" t="s">
        <v>205</v>
      </c>
      <c r="C133" s="77">
        <v>3600</v>
      </c>
      <c r="D133" s="28">
        <f>ROUND(SUM(D127:D132),2)</f>
        <v>673191.5</v>
      </c>
    </row>
    <row r="134" spans="2:4" ht="14.25" customHeight="1" x14ac:dyDescent="0.2">
      <c r="B134" s="21" t="s">
        <v>206</v>
      </c>
      <c r="C134" s="76"/>
      <c r="D134" s="30"/>
    </row>
    <row r="135" spans="2:4" ht="18.75" customHeight="1" x14ac:dyDescent="0.2">
      <c r="B135" s="24" t="s">
        <v>207</v>
      </c>
      <c r="C135" s="75">
        <v>920</v>
      </c>
      <c r="D135" s="26"/>
    </row>
    <row r="136" spans="2:4" ht="18.75" customHeight="1" x14ac:dyDescent="0.2">
      <c r="B136" s="24" t="s">
        <v>208</v>
      </c>
      <c r="C136" s="75">
        <v>930</v>
      </c>
      <c r="D136" s="26"/>
    </row>
    <row r="137" spans="2:4" ht="18.75" customHeight="1" x14ac:dyDescent="0.2">
      <c r="B137" s="24" t="s">
        <v>209</v>
      </c>
      <c r="C137" s="75">
        <v>940</v>
      </c>
      <c r="D137" s="26"/>
    </row>
    <row r="138" spans="2:4" ht="18.75" customHeight="1" x14ac:dyDescent="0.2">
      <c r="B138" s="24" t="s">
        <v>210</v>
      </c>
      <c r="C138" s="75">
        <v>960</v>
      </c>
      <c r="D138" s="26"/>
    </row>
    <row r="139" spans="2:4" ht="18.75" customHeight="1" x14ac:dyDescent="0.2">
      <c r="B139" s="24" t="s">
        <v>211</v>
      </c>
      <c r="C139" s="75">
        <v>970</v>
      </c>
      <c r="D139" s="26"/>
    </row>
    <row r="140" spans="2:4" ht="18.75" customHeight="1" x14ac:dyDescent="0.2">
      <c r="B140" s="24" t="s">
        <v>212</v>
      </c>
      <c r="C140" s="75">
        <v>990</v>
      </c>
      <c r="D140" s="26"/>
    </row>
    <row r="141" spans="2:4" ht="18.75" customHeight="1" x14ac:dyDescent="0.2">
      <c r="B141" s="24" t="s">
        <v>213</v>
      </c>
      <c r="C141" s="77">
        <v>9700</v>
      </c>
      <c r="D141" s="28">
        <f>ROUND(SUM(D135:D140),2)</f>
        <v>0</v>
      </c>
    </row>
    <row r="142" spans="2:4" ht="12.75" x14ac:dyDescent="0.2">
      <c r="B142" s="78"/>
      <c r="C142" s="76"/>
      <c r="D142" s="30"/>
    </row>
    <row r="143" spans="2:4" ht="18.75" customHeight="1" x14ac:dyDescent="0.2">
      <c r="B143" s="46" t="s">
        <v>214</v>
      </c>
      <c r="C143" s="77"/>
      <c r="D143" s="79">
        <f>ROUND(SUM(D123:D125)+D133+D141,2)</f>
        <v>749771.2</v>
      </c>
    </row>
    <row r="144" spans="2:4" ht="12.75" x14ac:dyDescent="0.2">
      <c r="B144" s="78"/>
      <c r="C144" s="76"/>
      <c r="D144" s="30"/>
    </row>
    <row r="145" spans="1:11" ht="18.75" customHeight="1" x14ac:dyDescent="0.2">
      <c r="B145" s="46" t="s">
        <v>215</v>
      </c>
      <c r="C145" s="77"/>
      <c r="D145" s="79">
        <f>ROUND(K113+D143,2)</f>
        <v>3867803.47</v>
      </c>
    </row>
    <row r="146" spans="1:11" ht="18.75" customHeight="1" x14ac:dyDescent="0.2">
      <c r="B146" s="74" t="str">
        <f>IF(G2="","Beginning Fund Balance",CONCATENATE("Fund Balance, ",LOOKUP(G2,T2:T8,U2:U8)))</f>
        <v>Fund Balance, July 1, 2020</v>
      </c>
      <c r="C146" s="75">
        <v>2800</v>
      </c>
      <c r="D146" s="26">
        <v>11753226.710000001</v>
      </c>
    </row>
    <row r="147" spans="1:11" ht="18.75" customHeight="1" x14ac:dyDescent="0.2">
      <c r="B147" s="80" t="s">
        <v>216</v>
      </c>
      <c r="C147" s="76">
        <v>2891</v>
      </c>
      <c r="D147" s="81"/>
    </row>
    <row r="148" spans="1:11" ht="14.25" customHeight="1" x14ac:dyDescent="0.2">
      <c r="B148" s="82" t="s">
        <v>217</v>
      </c>
      <c r="C148" s="83"/>
      <c r="D148" s="44"/>
    </row>
    <row r="149" spans="1:11" ht="18.75" customHeight="1" x14ac:dyDescent="0.2">
      <c r="B149" s="60" t="s">
        <v>218</v>
      </c>
      <c r="C149" s="84">
        <v>2710</v>
      </c>
      <c r="D149" s="45">
        <v>204810.07</v>
      </c>
    </row>
    <row r="150" spans="1:11" ht="18.75" customHeight="1" x14ac:dyDescent="0.2">
      <c r="B150" s="24" t="s">
        <v>219</v>
      </c>
      <c r="C150" s="75">
        <v>2720</v>
      </c>
      <c r="D150" s="26">
        <v>596112.4</v>
      </c>
    </row>
    <row r="151" spans="1:11" ht="18.75" customHeight="1" x14ac:dyDescent="0.2">
      <c r="B151" s="24" t="s">
        <v>220</v>
      </c>
      <c r="C151" s="75">
        <v>2730</v>
      </c>
      <c r="D151" s="26"/>
    </row>
    <row r="152" spans="1:11" ht="18.75" customHeight="1" x14ac:dyDescent="0.2">
      <c r="B152" s="24" t="s">
        <v>221</v>
      </c>
      <c r="C152" s="75">
        <v>2740</v>
      </c>
      <c r="D152" s="26">
        <v>5314219.1100000003</v>
      </c>
    </row>
    <row r="153" spans="1:11" ht="18.75" customHeight="1" x14ac:dyDescent="0.2">
      <c r="B153" s="24" t="s">
        <v>222</v>
      </c>
      <c r="C153" s="75">
        <v>2750</v>
      </c>
      <c r="D153" s="35">
        <v>9505888.5999999996</v>
      </c>
    </row>
    <row r="154" spans="1:11" ht="18.75" customHeight="1" x14ac:dyDescent="0.2">
      <c r="B154" s="85" t="str">
        <f>IF(G2="","Total Ending Fund Balance",CONCATENATE("Total Fund Balances, ",LOOKUP(G2,T2:T8,V2:V8)))</f>
        <v>Total Fund Balances, June 30, 2021</v>
      </c>
      <c r="C154" s="33">
        <v>2700</v>
      </c>
      <c r="D154" s="86">
        <f>ROUND(SUM(D149:D153),2)</f>
        <v>15621030.18</v>
      </c>
    </row>
    <row r="155" spans="1:11" ht="12.75" x14ac:dyDescent="0.2">
      <c r="B155" s="37"/>
      <c r="C155" s="87"/>
      <c r="D155" s="48"/>
    </row>
    <row r="156" spans="1:11" ht="12.75" x14ac:dyDescent="0.2">
      <c r="B156" s="51" t="s">
        <v>149</v>
      </c>
      <c r="D156" s="71"/>
    </row>
    <row r="157" spans="1:11" ht="12.75" x14ac:dyDescent="0.2"/>
    <row r="158" spans="1:11" ht="12.75" x14ac:dyDescent="0.2"/>
    <row r="159" spans="1:11" ht="12.75" x14ac:dyDescent="0.2">
      <c r="A159" s="1" t="s">
        <v>223</v>
      </c>
      <c r="B159" s="2" t="str">
        <f>$B$1</f>
        <v>DISTRICT SCHOOL BOARD OF OKEECHOBEE COUNTY</v>
      </c>
      <c r="C159" s="88"/>
      <c r="E159" s="88"/>
      <c r="F159" s="88"/>
      <c r="G159" s="88"/>
      <c r="H159" s="88"/>
      <c r="I159" s="88"/>
      <c r="J159" s="88"/>
      <c r="K159" s="88"/>
    </row>
    <row r="160" spans="1:11" ht="12.75" x14ac:dyDescent="0.2">
      <c r="B160" s="89" t="s">
        <v>2</v>
      </c>
      <c r="C160" s="88"/>
      <c r="E160" s="88"/>
      <c r="F160" s="90"/>
      <c r="G160" s="88"/>
      <c r="H160" s="88"/>
      <c r="I160" s="88"/>
      <c r="J160" s="88"/>
      <c r="K160" s="88"/>
    </row>
    <row r="161" spans="2:11" ht="12.75" x14ac:dyDescent="0.2">
      <c r="B161" s="89" t="s">
        <v>224</v>
      </c>
      <c r="C161" s="88"/>
      <c r="D161" s="91" t="s">
        <v>225</v>
      </c>
      <c r="E161" s="88"/>
      <c r="F161" s="88"/>
      <c r="G161" s="88"/>
      <c r="H161" s="88"/>
      <c r="I161" s="88"/>
      <c r="J161" s="88"/>
      <c r="K161" s="88"/>
    </row>
    <row r="162" spans="2:11" ht="12.75" x14ac:dyDescent="0.2">
      <c r="B162" s="89" t="s">
        <v>226</v>
      </c>
      <c r="C162" s="88"/>
      <c r="D162" s="92" t="s">
        <v>227</v>
      </c>
      <c r="E162" s="88"/>
      <c r="F162" s="88"/>
      <c r="G162" s="88"/>
      <c r="H162" s="88"/>
      <c r="I162" s="88"/>
      <c r="J162" s="88"/>
      <c r="K162" s="88"/>
    </row>
    <row r="163" spans="2:11" ht="12.75" x14ac:dyDescent="0.2">
      <c r="B163" s="52" t="str">
        <f>B4</f>
        <v>For the Fiscal Year Ended June 30, 2021</v>
      </c>
      <c r="C163" s="88"/>
      <c r="D163" s="93" t="s">
        <v>228</v>
      </c>
      <c r="E163" s="88"/>
      <c r="F163" s="88"/>
      <c r="G163" s="88"/>
      <c r="H163" s="88"/>
      <c r="I163" s="88"/>
      <c r="J163" s="88"/>
      <c r="K163" s="88"/>
    </row>
    <row r="164" spans="2:11" ht="25.5" x14ac:dyDescent="0.2">
      <c r="B164" s="94" t="s">
        <v>229</v>
      </c>
      <c r="C164" s="95" t="s">
        <v>12</v>
      </c>
      <c r="D164" s="96"/>
      <c r="E164" s="88"/>
      <c r="F164" s="88"/>
      <c r="G164" s="88"/>
      <c r="H164" s="88"/>
      <c r="I164" s="88"/>
      <c r="J164" s="88"/>
      <c r="K164" s="88"/>
    </row>
    <row r="165" spans="2:11" ht="14.25" customHeight="1" x14ac:dyDescent="0.2">
      <c r="B165" s="97" t="s">
        <v>230</v>
      </c>
      <c r="C165" s="98"/>
      <c r="D165" s="99"/>
      <c r="E165" s="88"/>
      <c r="F165" s="88"/>
      <c r="G165" s="88"/>
      <c r="H165" s="88"/>
      <c r="I165" s="88"/>
      <c r="J165" s="88"/>
      <c r="K165" s="88"/>
    </row>
    <row r="166" spans="2:11" ht="18.75" customHeight="1" x14ac:dyDescent="0.2">
      <c r="B166" s="100" t="s">
        <v>20</v>
      </c>
      <c r="C166" s="101">
        <v>3199</v>
      </c>
      <c r="D166" s="26"/>
      <c r="E166" s="88"/>
      <c r="F166" s="88"/>
      <c r="G166" s="88"/>
      <c r="H166" s="88"/>
      <c r="I166" s="88"/>
      <c r="J166" s="88"/>
      <c r="K166" s="88"/>
    </row>
    <row r="167" spans="2:11" ht="14.25" customHeight="1" x14ac:dyDescent="0.2">
      <c r="B167" s="97" t="s">
        <v>24</v>
      </c>
      <c r="C167" s="102"/>
      <c r="D167" s="99"/>
      <c r="E167" s="88"/>
      <c r="F167" s="88"/>
      <c r="G167" s="88"/>
      <c r="H167" s="88"/>
      <c r="I167" s="88"/>
      <c r="J167" s="88"/>
      <c r="K167" s="88"/>
    </row>
    <row r="168" spans="2:11" ht="18.75" customHeight="1" x14ac:dyDescent="0.2">
      <c r="B168" s="100" t="s">
        <v>231</v>
      </c>
      <c r="C168" s="103">
        <v>3261</v>
      </c>
      <c r="D168" s="26">
        <v>2244981.6</v>
      </c>
      <c r="E168" s="88"/>
      <c r="F168" s="88"/>
      <c r="G168" s="88"/>
      <c r="H168" s="88"/>
      <c r="I168" s="88"/>
      <c r="J168" s="88"/>
      <c r="K168" s="88"/>
    </row>
    <row r="169" spans="2:11" ht="18.75" customHeight="1" x14ac:dyDescent="0.2">
      <c r="B169" s="100" t="s">
        <v>232</v>
      </c>
      <c r="C169" s="103">
        <v>3262</v>
      </c>
      <c r="D169" s="26">
        <v>770271.28</v>
      </c>
      <c r="E169" s="88"/>
      <c r="F169" s="88"/>
      <c r="G169" s="88"/>
      <c r="H169" s="88"/>
      <c r="I169" s="88"/>
      <c r="J169" s="88"/>
      <c r="K169" s="88"/>
    </row>
    <row r="170" spans="2:11" ht="18.75" customHeight="1" x14ac:dyDescent="0.2">
      <c r="B170" s="100" t="s">
        <v>233</v>
      </c>
      <c r="C170" s="103">
        <v>3263</v>
      </c>
      <c r="D170" s="26">
        <v>32712</v>
      </c>
      <c r="E170" s="88"/>
      <c r="F170" s="88"/>
      <c r="G170" s="88"/>
      <c r="H170" s="88"/>
      <c r="I170" s="88"/>
      <c r="J170" s="88"/>
      <c r="K170" s="88"/>
    </row>
    <row r="171" spans="2:11" ht="18.75" customHeight="1" x14ac:dyDescent="0.2">
      <c r="B171" s="100" t="s">
        <v>234</v>
      </c>
      <c r="C171" s="103">
        <v>3264</v>
      </c>
      <c r="D171" s="26"/>
      <c r="E171" s="88"/>
      <c r="F171" s="88"/>
      <c r="G171" s="88"/>
      <c r="H171" s="88"/>
      <c r="I171" s="88"/>
      <c r="J171" s="88"/>
      <c r="K171" s="88"/>
    </row>
    <row r="172" spans="2:11" ht="18.75" customHeight="1" x14ac:dyDescent="0.2">
      <c r="B172" s="100" t="s">
        <v>235</v>
      </c>
      <c r="C172" s="103">
        <v>3265</v>
      </c>
      <c r="D172" s="26">
        <v>331370</v>
      </c>
      <c r="E172" s="88"/>
      <c r="F172" s="88"/>
      <c r="G172" s="88"/>
      <c r="H172" s="88"/>
      <c r="I172" s="88"/>
      <c r="J172" s="88"/>
      <c r="K172" s="88"/>
    </row>
    <row r="173" spans="2:11" ht="18.75" customHeight="1" x14ac:dyDescent="0.2">
      <c r="B173" s="100" t="s">
        <v>236</v>
      </c>
      <c r="C173" s="103">
        <v>3266</v>
      </c>
      <c r="D173" s="26"/>
      <c r="E173" s="88"/>
      <c r="F173" s="88"/>
      <c r="G173" s="88"/>
      <c r="H173" s="88"/>
      <c r="I173" s="88"/>
      <c r="J173" s="88"/>
      <c r="K173" s="88"/>
    </row>
    <row r="174" spans="2:11" ht="18.75" customHeight="1" x14ac:dyDescent="0.2">
      <c r="B174" s="100" t="s">
        <v>237</v>
      </c>
      <c r="C174" s="103">
        <v>3267</v>
      </c>
      <c r="D174" s="26">
        <v>401556.26</v>
      </c>
      <c r="E174" s="88"/>
      <c r="F174" s="88"/>
      <c r="G174" s="88"/>
      <c r="H174" s="88"/>
      <c r="I174" s="88"/>
      <c r="J174" s="88"/>
      <c r="K174" s="88"/>
    </row>
    <row r="175" spans="2:11" ht="18.75" customHeight="1" x14ac:dyDescent="0.2">
      <c r="B175" s="100" t="s">
        <v>238</v>
      </c>
      <c r="C175" s="103">
        <v>3268</v>
      </c>
      <c r="D175" s="26"/>
      <c r="E175" s="88"/>
      <c r="F175" s="88"/>
      <c r="G175" s="88"/>
      <c r="H175" s="88"/>
      <c r="I175" s="88"/>
      <c r="J175" s="88"/>
      <c r="K175" s="88"/>
    </row>
    <row r="176" spans="2:11" ht="18.75" customHeight="1" x14ac:dyDescent="0.2">
      <c r="B176" s="100" t="s">
        <v>239</v>
      </c>
      <c r="C176" s="103">
        <v>3269</v>
      </c>
      <c r="D176" s="26"/>
      <c r="E176" s="88"/>
      <c r="F176" s="88"/>
      <c r="G176" s="88"/>
      <c r="H176" s="88"/>
      <c r="I176" s="88"/>
      <c r="J176" s="88"/>
      <c r="K176" s="88"/>
    </row>
    <row r="177" spans="2:11" ht="18.75" customHeight="1" x14ac:dyDescent="0.2">
      <c r="B177" s="100" t="s">
        <v>30</v>
      </c>
      <c r="C177" s="103">
        <v>3280</v>
      </c>
      <c r="D177" s="26"/>
      <c r="E177" s="88"/>
      <c r="F177" s="88"/>
      <c r="G177" s="88"/>
      <c r="H177" s="88"/>
      <c r="I177" s="88"/>
      <c r="J177" s="88"/>
      <c r="K177" s="88"/>
    </row>
    <row r="178" spans="2:11" ht="18.75" customHeight="1" x14ac:dyDescent="0.2">
      <c r="B178" s="100" t="s">
        <v>32</v>
      </c>
      <c r="C178" s="103">
        <v>3299</v>
      </c>
      <c r="D178" s="26">
        <v>332723.17</v>
      </c>
      <c r="E178" s="88"/>
      <c r="F178" s="88"/>
      <c r="G178" s="88"/>
      <c r="H178" s="88"/>
      <c r="I178" s="88"/>
      <c r="J178" s="88"/>
      <c r="K178" s="88"/>
    </row>
    <row r="179" spans="2:11" ht="18.75" customHeight="1" x14ac:dyDescent="0.2">
      <c r="B179" s="100" t="s">
        <v>34</v>
      </c>
      <c r="C179" s="104">
        <v>3200</v>
      </c>
      <c r="D179" s="28">
        <f>ROUND(SUM(D168:D178),2)</f>
        <v>4113614.31</v>
      </c>
      <c r="E179" s="105"/>
      <c r="F179" s="88"/>
      <c r="G179" s="88"/>
      <c r="H179" s="88"/>
      <c r="I179" s="88"/>
      <c r="J179" s="88"/>
      <c r="K179" s="88"/>
    </row>
    <row r="180" spans="2:11" ht="14.25" customHeight="1" x14ac:dyDescent="0.2">
      <c r="B180" s="97" t="s">
        <v>36</v>
      </c>
      <c r="C180" s="102"/>
      <c r="D180" s="106"/>
      <c r="E180" s="88"/>
      <c r="F180" s="88"/>
      <c r="G180" s="88"/>
      <c r="H180" s="88"/>
      <c r="I180" s="88"/>
      <c r="J180" s="88"/>
      <c r="K180" s="88"/>
    </row>
    <row r="181" spans="2:11" ht="18.75" customHeight="1" x14ac:dyDescent="0.2">
      <c r="B181" s="100" t="s">
        <v>240</v>
      </c>
      <c r="C181" s="103">
        <v>3337</v>
      </c>
      <c r="D181" s="26">
        <v>26830</v>
      </c>
      <c r="E181" s="88"/>
      <c r="F181" s="88"/>
      <c r="G181" s="88"/>
      <c r="H181" s="88"/>
      <c r="I181" s="88"/>
      <c r="J181" s="88"/>
      <c r="K181" s="88"/>
    </row>
    <row r="182" spans="2:11" ht="18.75" customHeight="1" x14ac:dyDescent="0.2">
      <c r="B182" s="100" t="s">
        <v>241</v>
      </c>
      <c r="C182" s="103">
        <v>3338</v>
      </c>
      <c r="D182" s="26">
        <v>31689</v>
      </c>
      <c r="E182" s="88"/>
      <c r="F182" s="88"/>
      <c r="G182" s="88"/>
      <c r="H182" s="88"/>
      <c r="I182" s="88"/>
      <c r="J182" s="88"/>
      <c r="K182" s="88"/>
    </row>
    <row r="183" spans="2:11" ht="18.75" customHeight="1" x14ac:dyDescent="0.2">
      <c r="B183" s="100" t="s">
        <v>76</v>
      </c>
      <c r="C183" s="103">
        <v>3380</v>
      </c>
      <c r="D183" s="26"/>
      <c r="E183" s="88"/>
      <c r="F183" s="88"/>
      <c r="G183" s="88"/>
      <c r="H183" s="88"/>
      <c r="I183" s="88"/>
      <c r="J183" s="88"/>
      <c r="K183" s="88"/>
    </row>
    <row r="184" spans="2:11" ht="18.75" customHeight="1" x14ac:dyDescent="0.2">
      <c r="B184" s="100" t="s">
        <v>78</v>
      </c>
      <c r="C184" s="103">
        <v>3399</v>
      </c>
      <c r="D184" s="26"/>
      <c r="E184" s="88"/>
      <c r="F184" s="88"/>
      <c r="G184" s="88"/>
      <c r="H184" s="88"/>
      <c r="I184" s="88"/>
      <c r="J184" s="88"/>
      <c r="K184" s="88"/>
    </row>
    <row r="185" spans="2:11" ht="18.75" customHeight="1" x14ac:dyDescent="0.2">
      <c r="B185" s="100" t="s">
        <v>80</v>
      </c>
      <c r="C185" s="104">
        <v>3300</v>
      </c>
      <c r="D185" s="28">
        <f>ROUND(SUM(D181:D184),2)</f>
        <v>58519</v>
      </c>
      <c r="E185" s="105"/>
      <c r="F185" s="88"/>
      <c r="G185" s="88"/>
      <c r="H185" s="88"/>
      <c r="I185" s="88"/>
      <c r="J185" s="88"/>
      <c r="K185" s="88"/>
    </row>
    <row r="186" spans="2:11" ht="14.25" customHeight="1" x14ac:dyDescent="0.2">
      <c r="B186" s="97" t="s">
        <v>82</v>
      </c>
      <c r="C186" s="102"/>
      <c r="D186" s="106"/>
      <c r="E186" s="88"/>
      <c r="F186" s="88"/>
      <c r="G186" s="88"/>
      <c r="H186" s="88"/>
      <c r="I186" s="88"/>
      <c r="J186" s="88"/>
      <c r="K186" s="88"/>
    </row>
    <row r="187" spans="2:11" ht="18.75" customHeight="1" x14ac:dyDescent="0.2">
      <c r="B187" s="100" t="s">
        <v>96</v>
      </c>
      <c r="C187" s="103">
        <v>3431</v>
      </c>
      <c r="D187" s="26">
        <v>8477.99</v>
      </c>
      <c r="E187" s="88"/>
      <c r="F187" s="88"/>
      <c r="G187" s="88"/>
      <c r="H187" s="88"/>
      <c r="I187" s="88"/>
      <c r="J187" s="88"/>
      <c r="K187" s="88"/>
    </row>
    <row r="188" spans="2:11" ht="18.75" customHeight="1" x14ac:dyDescent="0.2">
      <c r="B188" s="100" t="s">
        <v>98</v>
      </c>
      <c r="C188" s="103">
        <v>3432</v>
      </c>
      <c r="D188" s="26"/>
      <c r="E188" s="88"/>
      <c r="F188" s="88"/>
      <c r="G188" s="88"/>
      <c r="H188" s="88"/>
      <c r="I188" s="88"/>
      <c r="J188" s="88"/>
      <c r="K188" s="88"/>
    </row>
    <row r="189" spans="2:11" ht="18.75" customHeight="1" x14ac:dyDescent="0.2">
      <c r="B189" s="100" t="s">
        <v>100</v>
      </c>
      <c r="C189" s="103">
        <v>3433</v>
      </c>
      <c r="D189" s="26"/>
      <c r="E189" s="88"/>
      <c r="F189" s="88"/>
      <c r="G189" s="88"/>
      <c r="H189" s="88"/>
      <c r="I189" s="88"/>
      <c r="J189" s="88"/>
      <c r="K189" s="88"/>
    </row>
    <row r="190" spans="2:11" ht="18.75" customHeight="1" x14ac:dyDescent="0.2">
      <c r="B190" s="100" t="s">
        <v>102</v>
      </c>
      <c r="C190" s="103">
        <v>3440</v>
      </c>
      <c r="D190" s="26"/>
      <c r="E190" s="88"/>
      <c r="F190" s="88"/>
      <c r="G190" s="88"/>
      <c r="H190" s="88"/>
      <c r="I190" s="88"/>
      <c r="J190" s="88"/>
      <c r="K190" s="88"/>
    </row>
    <row r="191" spans="2:11" ht="18.75" customHeight="1" x14ac:dyDescent="0.2">
      <c r="B191" s="100" t="s">
        <v>242</v>
      </c>
      <c r="C191" s="103">
        <v>3451</v>
      </c>
      <c r="D191" s="26">
        <v>50829.36</v>
      </c>
      <c r="E191" s="88"/>
      <c r="F191" s="88"/>
      <c r="G191" s="88"/>
      <c r="H191" s="88"/>
      <c r="I191" s="88"/>
      <c r="J191" s="88"/>
      <c r="K191" s="88"/>
    </row>
    <row r="192" spans="2:11" ht="18.75" customHeight="1" x14ac:dyDescent="0.2">
      <c r="B192" s="100" t="s">
        <v>243</v>
      </c>
      <c r="C192" s="103">
        <v>3452</v>
      </c>
      <c r="D192" s="26"/>
      <c r="E192" s="88"/>
      <c r="F192" s="88"/>
      <c r="G192" s="88"/>
      <c r="H192" s="88"/>
      <c r="I192" s="88"/>
      <c r="J192" s="88"/>
      <c r="K192" s="88"/>
    </row>
    <row r="193" spans="1:11" ht="18.75" customHeight="1" x14ac:dyDescent="0.2">
      <c r="B193" s="100" t="s">
        <v>244</v>
      </c>
      <c r="C193" s="103">
        <v>3453</v>
      </c>
      <c r="D193" s="26"/>
      <c r="E193" s="88"/>
      <c r="F193" s="88"/>
      <c r="G193" s="88"/>
      <c r="H193" s="88"/>
      <c r="I193" s="88"/>
      <c r="J193" s="88"/>
      <c r="K193" s="88"/>
    </row>
    <row r="194" spans="1:11" ht="18.75" customHeight="1" x14ac:dyDescent="0.2">
      <c r="B194" s="100" t="s">
        <v>245</v>
      </c>
      <c r="C194" s="103">
        <v>3454</v>
      </c>
      <c r="D194" s="26"/>
      <c r="E194" s="88"/>
      <c r="F194" s="88"/>
      <c r="G194" s="88"/>
      <c r="H194" s="88"/>
      <c r="I194" s="88"/>
      <c r="J194" s="88"/>
      <c r="K194" s="88"/>
    </row>
    <row r="195" spans="1:11" ht="18.75" customHeight="1" x14ac:dyDescent="0.2">
      <c r="B195" s="100" t="s">
        <v>246</v>
      </c>
      <c r="C195" s="103">
        <v>3455</v>
      </c>
      <c r="D195" s="26"/>
      <c r="E195" s="88"/>
      <c r="F195" s="88"/>
      <c r="G195" s="88"/>
      <c r="H195" s="88"/>
      <c r="I195" s="88"/>
      <c r="J195" s="88"/>
      <c r="K195" s="88"/>
    </row>
    <row r="196" spans="1:11" ht="18.75" customHeight="1" x14ac:dyDescent="0.2">
      <c r="B196" s="100" t="s">
        <v>247</v>
      </c>
      <c r="C196" s="103">
        <v>3456</v>
      </c>
      <c r="D196" s="26"/>
      <c r="E196" s="88"/>
      <c r="F196" s="88"/>
      <c r="G196" s="88"/>
      <c r="H196" s="88"/>
      <c r="I196" s="88"/>
      <c r="J196" s="88"/>
      <c r="K196" s="88"/>
    </row>
    <row r="197" spans="1:11" ht="18.75" customHeight="1" x14ac:dyDescent="0.2">
      <c r="B197" s="100" t="s">
        <v>143</v>
      </c>
      <c r="C197" s="103">
        <v>3495</v>
      </c>
      <c r="D197" s="26">
        <v>109313.91</v>
      </c>
      <c r="E197" s="88"/>
      <c r="F197" s="88"/>
      <c r="G197" s="88"/>
      <c r="H197" s="88"/>
      <c r="I197" s="88"/>
      <c r="J197" s="88"/>
      <c r="K197" s="88"/>
    </row>
    <row r="198" spans="1:11" ht="18.75" customHeight="1" x14ac:dyDescent="0.2">
      <c r="B198" s="100" t="s">
        <v>144</v>
      </c>
      <c r="C198" s="103">
        <v>3497</v>
      </c>
      <c r="D198" s="35"/>
      <c r="E198" s="88"/>
      <c r="F198" s="88"/>
      <c r="G198" s="88"/>
      <c r="H198" s="88"/>
      <c r="I198" s="88"/>
      <c r="J198" s="88"/>
      <c r="K198" s="88"/>
    </row>
    <row r="199" spans="1:11" ht="18.75" customHeight="1" x14ac:dyDescent="0.2">
      <c r="B199" s="100" t="s">
        <v>147</v>
      </c>
      <c r="C199" s="104">
        <v>3400</v>
      </c>
      <c r="D199" s="28">
        <f>ROUND(SUM(D187:D198),2)</f>
        <v>168621.26</v>
      </c>
      <c r="E199" s="105"/>
      <c r="F199" s="88"/>
      <c r="G199" s="88"/>
      <c r="H199" s="88"/>
      <c r="I199" s="88"/>
      <c r="J199" s="88"/>
      <c r="K199" s="88"/>
    </row>
    <row r="200" spans="1:11" ht="18.75" customHeight="1" x14ac:dyDescent="0.2">
      <c r="B200" s="107" t="s">
        <v>148</v>
      </c>
      <c r="C200" s="104">
        <v>3000</v>
      </c>
      <c r="D200" s="86">
        <f>ROUND(D166+D179+D185+D199,2)</f>
        <v>4340754.57</v>
      </c>
      <c r="E200" s="105"/>
      <c r="F200" s="88"/>
      <c r="G200" s="88"/>
      <c r="H200" s="88"/>
      <c r="I200" s="88"/>
      <c r="J200" s="88"/>
      <c r="K200" s="88"/>
    </row>
    <row r="201" spans="1:11" ht="12.75" x14ac:dyDescent="0.2">
      <c r="B201" s="108"/>
      <c r="C201" s="88"/>
      <c r="D201" s="88"/>
      <c r="E201" s="88"/>
      <c r="F201" s="88"/>
      <c r="G201" s="88"/>
      <c r="H201" s="88"/>
      <c r="I201" s="88"/>
      <c r="J201" s="88"/>
      <c r="K201" s="88"/>
    </row>
    <row r="202" spans="1:11" ht="12.75" x14ac:dyDescent="0.2">
      <c r="B202" s="108" t="s">
        <v>189</v>
      </c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2.75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1:11" ht="12.75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ht="12.75" x14ac:dyDescent="0.2">
      <c r="A205" s="1" t="s">
        <v>248</v>
      </c>
      <c r="B205" s="2" t="str">
        <f>$B$1</f>
        <v>DISTRICT SCHOOL BOARD OF OKEECHOBEE COUNTY</v>
      </c>
      <c r="C205" s="88"/>
      <c r="E205" s="88"/>
      <c r="F205" s="88"/>
      <c r="G205" s="88"/>
      <c r="H205" s="88"/>
      <c r="I205" s="88"/>
      <c r="J205" s="88"/>
      <c r="K205" s="88"/>
    </row>
    <row r="206" spans="1:11" ht="12.75" x14ac:dyDescent="0.2">
      <c r="B206" s="89" t="s">
        <v>249</v>
      </c>
      <c r="C206" s="88"/>
      <c r="E206" s="88"/>
      <c r="F206" s="88"/>
      <c r="G206" s="88"/>
      <c r="H206" s="88"/>
      <c r="I206" s="88"/>
      <c r="J206" s="88"/>
      <c r="K206" s="88"/>
    </row>
    <row r="207" spans="1:11" ht="12.75" x14ac:dyDescent="0.2">
      <c r="B207" s="89" t="s">
        <v>224</v>
      </c>
      <c r="C207" s="88"/>
      <c r="D207" s="91" t="s">
        <v>225</v>
      </c>
      <c r="E207" s="88"/>
      <c r="F207" s="88"/>
      <c r="G207" s="88"/>
      <c r="H207" s="88"/>
      <c r="I207" s="88"/>
      <c r="J207" s="88"/>
      <c r="K207" s="88"/>
    </row>
    <row r="208" spans="1:11" ht="12.75" x14ac:dyDescent="0.2">
      <c r="B208" s="89" t="s">
        <v>250</v>
      </c>
      <c r="C208" s="88"/>
      <c r="D208" s="92" t="s">
        <v>251</v>
      </c>
      <c r="E208" s="88"/>
      <c r="F208" s="88"/>
      <c r="G208" s="88"/>
      <c r="H208" s="88"/>
      <c r="I208" s="88"/>
      <c r="J208" s="88"/>
      <c r="K208" s="88"/>
    </row>
    <row r="209" spans="2:11" ht="12.75" x14ac:dyDescent="0.2">
      <c r="B209" s="52" t="str">
        <f>B4</f>
        <v>For the Fiscal Year Ended June 30, 2021</v>
      </c>
      <c r="C209" s="88"/>
      <c r="D209" s="93" t="s">
        <v>228</v>
      </c>
      <c r="E209" s="88"/>
      <c r="F209" s="88"/>
      <c r="G209" s="88"/>
      <c r="H209" s="88"/>
      <c r="I209" s="88"/>
      <c r="J209" s="88"/>
      <c r="K209" s="88"/>
    </row>
    <row r="210" spans="2:11" ht="25.5" x14ac:dyDescent="0.2">
      <c r="B210" s="94" t="s">
        <v>252</v>
      </c>
      <c r="C210" s="95" t="s">
        <v>12</v>
      </c>
      <c r="D210" s="109"/>
      <c r="E210" s="88"/>
      <c r="F210" s="88"/>
      <c r="G210" s="88"/>
      <c r="H210" s="88"/>
      <c r="I210" s="88"/>
      <c r="J210" s="88"/>
      <c r="K210" s="88"/>
    </row>
    <row r="211" spans="2:11" ht="18.75" customHeight="1" x14ac:dyDescent="0.2">
      <c r="B211" s="110" t="s">
        <v>155</v>
      </c>
      <c r="C211" s="103">
        <v>100</v>
      </c>
      <c r="D211" s="26">
        <v>1209561.95</v>
      </c>
      <c r="E211" s="88"/>
      <c r="F211" s="88"/>
      <c r="G211" s="88"/>
      <c r="H211" s="88"/>
      <c r="I211" s="88"/>
      <c r="J211" s="88"/>
      <c r="K211" s="88"/>
    </row>
    <row r="212" spans="2:11" ht="18.75" customHeight="1" x14ac:dyDescent="0.2">
      <c r="B212" s="110" t="s">
        <v>253</v>
      </c>
      <c r="C212" s="103">
        <v>200</v>
      </c>
      <c r="D212" s="26">
        <v>605461.93000000005</v>
      </c>
      <c r="E212" s="88"/>
      <c r="F212" s="105"/>
      <c r="G212" s="88"/>
      <c r="H212" s="88"/>
      <c r="I212" s="88"/>
      <c r="J212" s="88"/>
      <c r="K212" s="88"/>
    </row>
    <row r="213" spans="2:11" ht="18.75" customHeight="1" x14ac:dyDescent="0.2">
      <c r="B213" s="110" t="s">
        <v>254</v>
      </c>
      <c r="C213" s="103">
        <v>300</v>
      </c>
      <c r="D213" s="26">
        <v>106303.91</v>
      </c>
      <c r="E213" s="88"/>
      <c r="F213" s="105"/>
      <c r="G213" s="88"/>
      <c r="H213" s="88"/>
      <c r="I213" s="88"/>
      <c r="J213" s="88"/>
      <c r="K213" s="88"/>
    </row>
    <row r="214" spans="2:11" ht="18.75" customHeight="1" x14ac:dyDescent="0.2">
      <c r="B214" s="110" t="s">
        <v>255</v>
      </c>
      <c r="C214" s="103">
        <v>400</v>
      </c>
      <c r="D214" s="26">
        <v>1261.9000000000001</v>
      </c>
      <c r="E214" s="88"/>
      <c r="F214" s="105"/>
      <c r="G214" s="88"/>
      <c r="H214" s="88"/>
      <c r="I214" s="88"/>
      <c r="J214" s="88"/>
      <c r="K214" s="88"/>
    </row>
    <row r="215" spans="2:11" ht="18.75" customHeight="1" x14ac:dyDescent="0.2">
      <c r="B215" s="110" t="s">
        <v>256</v>
      </c>
      <c r="C215" s="103">
        <v>500</v>
      </c>
      <c r="D215" s="26">
        <v>1599437.53</v>
      </c>
      <c r="E215" s="88"/>
      <c r="F215" s="105"/>
      <c r="G215" s="88"/>
      <c r="H215" s="88"/>
      <c r="I215" s="88"/>
      <c r="J215" s="88"/>
      <c r="K215" s="88"/>
    </row>
    <row r="216" spans="2:11" ht="18.75" customHeight="1" x14ac:dyDescent="0.2">
      <c r="B216" s="110" t="s">
        <v>257</v>
      </c>
      <c r="C216" s="103">
        <v>600</v>
      </c>
      <c r="D216" s="26">
        <v>17147.099999999999</v>
      </c>
      <c r="E216" s="88"/>
      <c r="F216" s="105"/>
      <c r="G216" s="88"/>
      <c r="H216" s="88"/>
      <c r="I216" s="88"/>
      <c r="J216" s="88"/>
      <c r="K216" s="88"/>
    </row>
    <row r="217" spans="2:11" ht="18.75" customHeight="1" x14ac:dyDescent="0.2">
      <c r="B217" s="110" t="s">
        <v>161</v>
      </c>
      <c r="C217" s="103">
        <v>700</v>
      </c>
      <c r="D217" s="26">
        <f>124329.78-16265.51</f>
        <v>108064.27</v>
      </c>
      <c r="E217" s="88"/>
      <c r="F217" s="105"/>
      <c r="G217" s="88"/>
      <c r="H217" s="88"/>
      <c r="I217" s="88"/>
      <c r="J217" s="88"/>
      <c r="K217" s="88"/>
    </row>
    <row r="218" spans="2:11" ht="18.75" customHeight="1" x14ac:dyDescent="0.2">
      <c r="B218" s="110" t="s">
        <v>258</v>
      </c>
      <c r="C218" s="103">
        <v>600</v>
      </c>
      <c r="D218" s="26">
        <v>16265.51</v>
      </c>
      <c r="E218" s="90">
        <v>9300</v>
      </c>
      <c r="F218" s="111" t="s">
        <v>259</v>
      </c>
      <c r="G218" s="88"/>
      <c r="H218" s="88"/>
      <c r="I218" s="88"/>
      <c r="J218" s="88"/>
      <c r="K218" s="88"/>
    </row>
    <row r="219" spans="2:11" ht="18.75" customHeight="1" x14ac:dyDescent="0.2">
      <c r="B219" s="107" t="s">
        <v>187</v>
      </c>
      <c r="C219" s="104"/>
      <c r="D219" s="86">
        <f>ROUND(SUM(D211:D218),2)</f>
        <v>3663504.1</v>
      </c>
      <c r="E219" s="88"/>
      <c r="F219" s="88"/>
      <c r="G219" s="88"/>
      <c r="H219" s="88"/>
      <c r="I219" s="88"/>
      <c r="J219" s="88"/>
      <c r="K219" s="88"/>
    </row>
    <row r="220" spans="2:11" ht="18.75" customHeight="1" x14ac:dyDescent="0.2">
      <c r="B220" s="107" t="s">
        <v>188</v>
      </c>
      <c r="C220" s="104"/>
      <c r="D220" s="86">
        <f>ROUND(D200-D219,2)</f>
        <v>677250.47</v>
      </c>
      <c r="E220" s="88"/>
      <c r="F220" s="88"/>
      <c r="G220" s="88"/>
      <c r="H220" s="88"/>
      <c r="I220" s="88"/>
      <c r="J220" s="88"/>
      <c r="K220" s="88"/>
    </row>
    <row r="221" spans="2:11" ht="30" customHeight="1" x14ac:dyDescent="0.2">
      <c r="B221" s="112" t="s">
        <v>194</v>
      </c>
      <c r="C221" s="113"/>
      <c r="D221" s="86"/>
      <c r="E221" s="88"/>
      <c r="F221" s="105"/>
      <c r="G221" s="88"/>
      <c r="H221" s="88"/>
      <c r="I221" s="88"/>
      <c r="J221" s="88"/>
      <c r="K221" s="88"/>
    </row>
    <row r="222" spans="2:11" ht="18.75" customHeight="1" x14ac:dyDescent="0.2">
      <c r="B222" s="110" t="s">
        <v>195</v>
      </c>
      <c r="C222" s="103">
        <v>3720</v>
      </c>
      <c r="D222" s="45"/>
      <c r="E222" s="88"/>
      <c r="F222" s="105"/>
      <c r="G222" s="88"/>
      <c r="H222" s="88"/>
      <c r="I222" s="88"/>
      <c r="J222" s="88"/>
      <c r="K222" s="88"/>
    </row>
    <row r="223" spans="2:11" ht="18.75" customHeight="1" x14ac:dyDescent="0.2">
      <c r="B223" s="110" t="s">
        <v>260</v>
      </c>
      <c r="C223" s="103">
        <v>3730</v>
      </c>
      <c r="D223" s="45"/>
      <c r="E223" s="88"/>
      <c r="F223" s="88"/>
      <c r="G223" s="88"/>
      <c r="H223" s="88"/>
      <c r="I223" s="88"/>
      <c r="J223" s="88"/>
      <c r="K223" s="88"/>
    </row>
    <row r="224" spans="2:11" ht="18.75" customHeight="1" x14ac:dyDescent="0.2">
      <c r="B224" s="110" t="s">
        <v>197</v>
      </c>
      <c r="C224" s="103">
        <v>3740</v>
      </c>
      <c r="D224" s="45"/>
      <c r="E224" s="88"/>
      <c r="F224" s="88"/>
      <c r="G224" s="88"/>
      <c r="H224" s="88"/>
      <c r="I224" s="88"/>
      <c r="J224" s="88"/>
      <c r="K224" s="88"/>
    </row>
    <row r="225" spans="2:11" ht="14.25" customHeight="1" x14ac:dyDescent="0.2">
      <c r="B225" s="97" t="s">
        <v>198</v>
      </c>
      <c r="C225" s="102"/>
      <c r="D225" s="106"/>
      <c r="E225" s="88"/>
      <c r="F225" s="105"/>
      <c r="G225" s="88"/>
      <c r="H225" s="88"/>
      <c r="I225" s="88"/>
      <c r="J225" s="88"/>
      <c r="K225" s="88"/>
    </row>
    <row r="226" spans="2:11" ht="18.75" customHeight="1" x14ac:dyDescent="0.2">
      <c r="B226" s="100" t="s">
        <v>261</v>
      </c>
      <c r="C226" s="103">
        <v>3610</v>
      </c>
      <c r="D226" s="26"/>
      <c r="E226" s="88"/>
      <c r="F226" s="105"/>
      <c r="G226" s="88"/>
      <c r="H226" s="88"/>
      <c r="I226" s="88"/>
      <c r="J226" s="88"/>
      <c r="K226" s="88"/>
    </row>
    <row r="227" spans="2:11" ht="18.75" customHeight="1" x14ac:dyDescent="0.2">
      <c r="B227" s="100" t="s">
        <v>199</v>
      </c>
      <c r="C227" s="103">
        <v>3620</v>
      </c>
      <c r="D227" s="26"/>
      <c r="E227" s="88"/>
      <c r="F227" s="105"/>
      <c r="G227" s="88"/>
      <c r="H227" s="88"/>
      <c r="I227" s="88"/>
      <c r="J227" s="88"/>
      <c r="K227" s="88"/>
    </row>
    <row r="228" spans="2:11" ht="18.75" customHeight="1" x14ac:dyDescent="0.2">
      <c r="B228" s="100" t="s">
        <v>200</v>
      </c>
      <c r="C228" s="103">
        <v>3630</v>
      </c>
      <c r="D228" s="26"/>
      <c r="E228" s="88"/>
      <c r="F228" s="105"/>
      <c r="G228" s="88"/>
      <c r="H228" s="88"/>
      <c r="I228" s="88"/>
      <c r="J228" s="88"/>
      <c r="K228" s="88"/>
    </row>
    <row r="229" spans="2:11" ht="18.75" customHeight="1" x14ac:dyDescent="0.2">
      <c r="B229" s="100" t="s">
        <v>262</v>
      </c>
      <c r="C229" s="103">
        <v>3650</v>
      </c>
      <c r="D229" s="35"/>
      <c r="E229" s="88"/>
      <c r="F229" s="105"/>
      <c r="G229" s="88"/>
      <c r="H229" s="88"/>
      <c r="I229" s="88"/>
      <c r="J229" s="88"/>
      <c r="K229" s="88"/>
    </row>
    <row r="230" spans="2:11" ht="18.75" customHeight="1" x14ac:dyDescent="0.2">
      <c r="B230" s="100" t="s">
        <v>202</v>
      </c>
      <c r="C230" s="103">
        <v>3660</v>
      </c>
      <c r="D230" s="35"/>
      <c r="E230" s="88"/>
      <c r="F230" s="105"/>
      <c r="G230" s="88"/>
      <c r="H230" s="88"/>
      <c r="I230" s="88"/>
      <c r="J230" s="88"/>
      <c r="K230" s="88"/>
    </row>
    <row r="231" spans="2:11" ht="18.75" customHeight="1" x14ac:dyDescent="0.2">
      <c r="B231" s="100" t="s">
        <v>203</v>
      </c>
      <c r="C231" s="103">
        <v>3670</v>
      </c>
      <c r="D231" s="45"/>
      <c r="E231" s="88"/>
      <c r="F231" s="105"/>
      <c r="G231" s="88"/>
      <c r="H231" s="88"/>
      <c r="I231" s="88"/>
      <c r="J231" s="88"/>
      <c r="K231" s="88"/>
    </row>
    <row r="232" spans="2:11" ht="18.75" customHeight="1" x14ac:dyDescent="0.2">
      <c r="B232" s="100" t="s">
        <v>204</v>
      </c>
      <c r="C232" s="103">
        <v>3690</v>
      </c>
      <c r="D232" s="45"/>
      <c r="E232" s="88"/>
      <c r="F232" s="105"/>
      <c r="G232" s="88"/>
      <c r="H232" s="88"/>
      <c r="I232" s="88"/>
      <c r="J232" s="88"/>
      <c r="K232" s="88"/>
    </row>
    <row r="233" spans="2:11" ht="18.75" customHeight="1" x14ac:dyDescent="0.2">
      <c r="B233" s="100" t="s">
        <v>205</v>
      </c>
      <c r="C233" s="104">
        <v>3600</v>
      </c>
      <c r="D233" s="86">
        <f>ROUND(SUM(D226:D232),2)</f>
        <v>0</v>
      </c>
      <c r="E233" s="88"/>
      <c r="F233" s="105"/>
      <c r="G233" s="88"/>
      <c r="H233" s="88"/>
      <c r="I233" s="88"/>
      <c r="J233" s="88"/>
      <c r="K233" s="88"/>
    </row>
    <row r="234" spans="2:11" ht="14.25" customHeight="1" x14ac:dyDescent="0.2">
      <c r="B234" s="97" t="s">
        <v>206</v>
      </c>
      <c r="C234" s="102"/>
      <c r="D234" s="106"/>
      <c r="E234" s="88"/>
      <c r="F234" s="88"/>
      <c r="G234" s="88"/>
      <c r="H234" s="88"/>
      <c r="I234" s="88"/>
      <c r="J234" s="88"/>
      <c r="K234" s="88"/>
    </row>
    <row r="235" spans="2:11" ht="18.75" customHeight="1" x14ac:dyDescent="0.2">
      <c r="B235" s="100" t="s">
        <v>263</v>
      </c>
      <c r="C235" s="103">
        <v>910</v>
      </c>
      <c r="D235" s="26"/>
      <c r="E235" s="88"/>
      <c r="F235" s="105"/>
      <c r="G235" s="88"/>
      <c r="H235" s="88"/>
      <c r="I235" s="88"/>
      <c r="J235" s="88"/>
      <c r="K235" s="88"/>
    </row>
    <row r="236" spans="2:11" ht="18.75" customHeight="1" x14ac:dyDescent="0.2">
      <c r="B236" s="100" t="s">
        <v>207</v>
      </c>
      <c r="C236" s="103">
        <v>920</v>
      </c>
      <c r="D236" s="26"/>
      <c r="E236" s="88"/>
      <c r="F236" s="105"/>
      <c r="G236" s="88"/>
      <c r="H236" s="88"/>
      <c r="I236" s="88"/>
      <c r="J236" s="88"/>
      <c r="K236" s="88"/>
    </row>
    <row r="237" spans="2:11" ht="18.75" customHeight="1" x14ac:dyDescent="0.2">
      <c r="B237" s="100" t="s">
        <v>208</v>
      </c>
      <c r="C237" s="103">
        <v>930</v>
      </c>
      <c r="D237" s="26"/>
      <c r="E237" s="88"/>
      <c r="F237" s="105"/>
      <c r="G237" s="88"/>
      <c r="H237" s="88"/>
      <c r="I237" s="88"/>
      <c r="J237" s="88"/>
      <c r="K237" s="88"/>
    </row>
    <row r="238" spans="2:11" ht="18.75" customHeight="1" x14ac:dyDescent="0.2">
      <c r="B238" s="100" t="s">
        <v>262</v>
      </c>
      <c r="C238" s="103">
        <v>950</v>
      </c>
      <c r="D238" s="35"/>
      <c r="E238" s="88"/>
      <c r="F238" s="105"/>
      <c r="G238" s="88"/>
      <c r="H238" s="88"/>
      <c r="I238" s="88"/>
      <c r="J238" s="88"/>
      <c r="K238" s="88"/>
    </row>
    <row r="239" spans="2:11" ht="18.75" customHeight="1" x14ac:dyDescent="0.2">
      <c r="B239" s="100" t="s">
        <v>210</v>
      </c>
      <c r="C239" s="103">
        <v>960</v>
      </c>
      <c r="D239" s="45"/>
      <c r="E239" s="88"/>
      <c r="F239" s="105"/>
      <c r="G239" s="88"/>
      <c r="H239" s="88"/>
      <c r="I239" s="88"/>
      <c r="J239" s="88"/>
      <c r="K239" s="88"/>
    </row>
    <row r="240" spans="2:11" ht="18.75" customHeight="1" x14ac:dyDescent="0.2">
      <c r="B240" s="100" t="s">
        <v>211</v>
      </c>
      <c r="C240" s="103">
        <v>970</v>
      </c>
      <c r="D240" s="45"/>
      <c r="E240" s="88"/>
      <c r="F240" s="105"/>
      <c r="G240" s="88"/>
      <c r="H240" s="88"/>
      <c r="I240" s="88"/>
      <c r="J240" s="88"/>
      <c r="K240" s="88"/>
    </row>
    <row r="241" spans="2:11" ht="18.75" customHeight="1" x14ac:dyDescent="0.2">
      <c r="B241" s="100" t="s">
        <v>212</v>
      </c>
      <c r="C241" s="103">
        <v>990</v>
      </c>
      <c r="D241" s="35"/>
      <c r="E241" s="88"/>
      <c r="F241" s="105"/>
      <c r="G241" s="88"/>
      <c r="H241" s="88"/>
      <c r="I241" s="88"/>
      <c r="J241" s="88"/>
      <c r="K241" s="88"/>
    </row>
    <row r="242" spans="2:11" ht="18.75" customHeight="1" x14ac:dyDescent="0.2">
      <c r="B242" s="100" t="s">
        <v>213</v>
      </c>
      <c r="C242" s="104">
        <v>9700</v>
      </c>
      <c r="D242" s="86">
        <f>ROUND(SUM(D235:D241),2)</f>
        <v>0</v>
      </c>
      <c r="E242" s="88"/>
      <c r="F242" s="105"/>
      <c r="G242" s="88"/>
      <c r="H242" s="88"/>
      <c r="I242" s="88"/>
      <c r="J242" s="88"/>
      <c r="K242" s="88"/>
    </row>
    <row r="243" spans="2:11" ht="18.75" customHeight="1" x14ac:dyDescent="0.2">
      <c r="B243" s="107" t="s">
        <v>214</v>
      </c>
      <c r="C243" s="104"/>
      <c r="D243" s="86">
        <f>ROUND(SUM(D222:D224)+D233+D242,2)</f>
        <v>0</v>
      </c>
      <c r="E243" s="88"/>
      <c r="F243" s="88"/>
      <c r="G243" s="88"/>
      <c r="H243" s="88"/>
      <c r="I243" s="88"/>
      <c r="J243" s="88"/>
      <c r="K243" s="88"/>
    </row>
    <row r="244" spans="2:11" ht="18.75" customHeight="1" x14ac:dyDescent="0.2">
      <c r="B244" s="107" t="s">
        <v>264</v>
      </c>
      <c r="C244" s="104"/>
      <c r="D244" s="86">
        <f>ROUND(D220+D243,2)</f>
        <v>677250.47</v>
      </c>
      <c r="E244" s="88"/>
      <c r="F244" s="88"/>
      <c r="G244" s="88"/>
      <c r="H244" s="88"/>
      <c r="I244" s="88"/>
      <c r="J244" s="88"/>
      <c r="K244" s="88"/>
    </row>
    <row r="245" spans="2:11" ht="18.75" customHeight="1" x14ac:dyDescent="0.2">
      <c r="B245" s="74" t="str">
        <f>B146</f>
        <v>Fund Balance, July 1, 2020</v>
      </c>
      <c r="C245" s="75">
        <v>2800</v>
      </c>
      <c r="D245" s="45">
        <v>993167.14</v>
      </c>
      <c r="E245" s="88"/>
      <c r="F245" s="105"/>
      <c r="G245" s="88"/>
      <c r="H245" s="88"/>
      <c r="I245" s="88"/>
      <c r="J245" s="88"/>
      <c r="K245" s="88"/>
    </row>
    <row r="246" spans="2:11" ht="18.75" customHeight="1" x14ac:dyDescent="0.2">
      <c r="B246" s="74" t="s">
        <v>216</v>
      </c>
      <c r="C246" s="75">
        <v>2891</v>
      </c>
      <c r="D246" s="45"/>
      <c r="E246" s="88"/>
      <c r="F246" s="105"/>
      <c r="G246" s="88"/>
      <c r="H246" s="88"/>
      <c r="I246" s="88"/>
      <c r="J246" s="88"/>
      <c r="K246" s="88"/>
    </row>
    <row r="247" spans="2:11" ht="14.25" customHeight="1" x14ac:dyDescent="0.2">
      <c r="B247" s="82" t="s">
        <v>217</v>
      </c>
      <c r="C247" s="83"/>
      <c r="D247" s="44"/>
      <c r="E247" s="88"/>
      <c r="F247" s="105"/>
      <c r="G247" s="88"/>
      <c r="H247" s="88"/>
      <c r="I247" s="88"/>
      <c r="J247" s="88"/>
      <c r="K247" s="88"/>
    </row>
    <row r="248" spans="2:11" ht="18.75" customHeight="1" x14ac:dyDescent="0.2">
      <c r="B248" s="60" t="s">
        <v>218</v>
      </c>
      <c r="C248" s="84">
        <v>2710</v>
      </c>
      <c r="D248" s="45">
        <v>48772.7</v>
      </c>
      <c r="E248" s="88"/>
      <c r="F248" s="105"/>
      <c r="G248" s="88"/>
      <c r="H248" s="88"/>
      <c r="I248" s="88"/>
      <c r="J248" s="88"/>
      <c r="K248" s="88"/>
    </row>
    <row r="249" spans="2:11" ht="18.75" customHeight="1" x14ac:dyDescent="0.2">
      <c r="B249" s="24" t="s">
        <v>219</v>
      </c>
      <c r="C249" s="75">
        <v>2720</v>
      </c>
      <c r="D249" s="26">
        <v>1621644.91</v>
      </c>
      <c r="E249" s="88"/>
      <c r="F249" s="105"/>
      <c r="G249" s="88"/>
      <c r="H249" s="88"/>
      <c r="I249" s="88"/>
      <c r="J249" s="88"/>
      <c r="K249" s="88"/>
    </row>
    <row r="250" spans="2:11" ht="18.75" customHeight="1" x14ac:dyDescent="0.2">
      <c r="B250" s="24" t="s">
        <v>220</v>
      </c>
      <c r="C250" s="75">
        <v>2730</v>
      </c>
      <c r="D250" s="26"/>
      <c r="E250" s="88"/>
      <c r="F250" s="105"/>
      <c r="G250" s="88"/>
      <c r="H250" s="88"/>
      <c r="I250" s="88"/>
      <c r="J250" s="88"/>
      <c r="K250" s="88"/>
    </row>
    <row r="251" spans="2:11" ht="18.75" customHeight="1" x14ac:dyDescent="0.2">
      <c r="B251" s="24" t="s">
        <v>221</v>
      </c>
      <c r="C251" s="75">
        <v>2740</v>
      </c>
      <c r="D251" s="26"/>
      <c r="E251" s="88"/>
      <c r="F251" s="105"/>
      <c r="G251" s="88"/>
      <c r="H251" s="88"/>
      <c r="I251" s="88"/>
      <c r="J251" s="88"/>
      <c r="K251" s="88"/>
    </row>
    <row r="252" spans="2:11" ht="18.75" customHeight="1" x14ac:dyDescent="0.2">
      <c r="B252" s="24" t="s">
        <v>222</v>
      </c>
      <c r="C252" s="75">
        <v>2750</v>
      </c>
      <c r="D252" s="35"/>
      <c r="E252" s="88"/>
      <c r="F252" s="105"/>
      <c r="G252" s="88"/>
      <c r="H252" s="88"/>
      <c r="I252" s="88"/>
      <c r="J252" s="88"/>
      <c r="K252" s="88"/>
    </row>
    <row r="253" spans="2:11" ht="18.75" customHeight="1" x14ac:dyDescent="0.2">
      <c r="B253" s="85" t="str">
        <f>B154</f>
        <v>Total Fund Balances, June 30, 2021</v>
      </c>
      <c r="C253" s="33">
        <v>2700</v>
      </c>
      <c r="D253" s="114">
        <f>ROUND(SUM(D248:D252),2)</f>
        <v>1670417.61</v>
      </c>
      <c r="E253" s="88"/>
      <c r="F253" s="105"/>
      <c r="G253" s="88"/>
      <c r="H253" s="88"/>
      <c r="I253" s="88"/>
      <c r="J253" s="88"/>
      <c r="K253" s="88"/>
    </row>
    <row r="254" spans="2:11" ht="12.75" x14ac:dyDescent="0.2">
      <c r="B254" s="88"/>
      <c r="C254" s="88"/>
      <c r="D254" s="115"/>
      <c r="E254" s="88"/>
      <c r="F254" s="105"/>
      <c r="G254" s="88"/>
      <c r="H254" s="88"/>
      <c r="I254" s="88"/>
      <c r="J254" s="88"/>
      <c r="K254" s="88"/>
    </row>
    <row r="255" spans="2:11" ht="12.75" x14ac:dyDescent="0.2">
      <c r="B255" s="108" t="s">
        <v>265</v>
      </c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2:11" ht="12.75" x14ac:dyDescent="0.2"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  <row r="257" spans="1:11" ht="12.75" x14ac:dyDescent="0.2">
      <c r="B257" s="88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2.75" x14ac:dyDescent="0.2">
      <c r="A258" s="1" t="s">
        <v>266</v>
      </c>
      <c r="B258" s="2" t="str">
        <f>$B$1</f>
        <v>DISTRICT SCHOOL BOARD OF OKEECHOBEE COUNTY</v>
      </c>
      <c r="C258" s="88"/>
      <c r="E258" s="88"/>
      <c r="F258" s="88"/>
      <c r="G258" s="88"/>
      <c r="H258" s="88"/>
      <c r="I258" s="88"/>
      <c r="J258" s="88"/>
      <c r="K258" s="88"/>
    </row>
    <row r="259" spans="1:11" ht="12.75" x14ac:dyDescent="0.2">
      <c r="B259" s="89" t="s">
        <v>191</v>
      </c>
      <c r="C259" s="88"/>
      <c r="E259" s="88"/>
      <c r="F259" s="88"/>
      <c r="G259" s="88"/>
      <c r="H259" s="88"/>
      <c r="I259" s="88"/>
      <c r="J259" s="88"/>
      <c r="K259" s="88"/>
    </row>
    <row r="260" spans="1:11" ht="12.75" x14ac:dyDescent="0.2">
      <c r="B260" s="89" t="s">
        <v>224</v>
      </c>
      <c r="C260" s="88"/>
      <c r="D260" s="92" t="s">
        <v>267</v>
      </c>
      <c r="E260" s="88"/>
      <c r="F260" s="88"/>
      <c r="G260" s="88"/>
      <c r="H260" s="88"/>
      <c r="I260" s="88"/>
      <c r="J260" s="88"/>
      <c r="K260" s="88"/>
    </row>
    <row r="261" spans="1:11" ht="12.75" x14ac:dyDescent="0.2">
      <c r="B261" s="89" t="s">
        <v>268</v>
      </c>
      <c r="C261" s="88"/>
      <c r="D261" s="92" t="s">
        <v>269</v>
      </c>
      <c r="E261" s="88"/>
      <c r="F261" s="88"/>
      <c r="G261" s="88"/>
      <c r="H261" s="88"/>
      <c r="I261" s="88"/>
      <c r="J261" s="88"/>
      <c r="K261" s="88"/>
    </row>
    <row r="262" spans="1:11" ht="12.75" x14ac:dyDescent="0.2">
      <c r="B262" s="52" t="str">
        <f>B4</f>
        <v>For the Fiscal Year Ended June 30, 2021</v>
      </c>
      <c r="C262" s="88"/>
      <c r="D262" s="93" t="s">
        <v>270</v>
      </c>
      <c r="E262" s="88"/>
      <c r="F262" s="90"/>
      <c r="G262" s="88"/>
      <c r="H262" s="88"/>
      <c r="I262" s="88"/>
      <c r="J262" s="88"/>
      <c r="K262" s="88"/>
    </row>
    <row r="263" spans="1:11" ht="25.5" x14ac:dyDescent="0.2">
      <c r="B263" s="94" t="s">
        <v>11</v>
      </c>
      <c r="C263" s="95" t="s">
        <v>12</v>
      </c>
      <c r="D263" s="109"/>
      <c r="E263" s="88"/>
      <c r="F263" s="88"/>
      <c r="G263" s="88"/>
      <c r="H263" s="88"/>
      <c r="I263" s="88"/>
      <c r="J263" s="88"/>
      <c r="K263" s="88"/>
    </row>
    <row r="264" spans="1:11" ht="14.25" customHeight="1" x14ac:dyDescent="0.2">
      <c r="B264" s="97" t="s">
        <v>14</v>
      </c>
      <c r="C264" s="116"/>
      <c r="D264" s="99"/>
      <c r="E264" s="88"/>
      <c r="F264" s="88"/>
      <c r="G264" s="88"/>
      <c r="H264" s="88"/>
      <c r="I264" s="88"/>
      <c r="J264" s="88"/>
      <c r="K264" s="88"/>
    </row>
    <row r="265" spans="1:11" ht="18.75" customHeight="1" x14ac:dyDescent="0.2">
      <c r="B265" s="117" t="s">
        <v>271</v>
      </c>
      <c r="C265" s="118">
        <v>3130</v>
      </c>
      <c r="D265" s="45"/>
      <c r="E265" s="88"/>
      <c r="F265" s="88"/>
      <c r="G265" s="88"/>
      <c r="H265" s="88"/>
      <c r="I265" s="88"/>
      <c r="J265" s="88"/>
      <c r="K265" s="88"/>
    </row>
    <row r="266" spans="1:11" ht="18.75" customHeight="1" x14ac:dyDescent="0.2">
      <c r="B266" s="119" t="s">
        <v>272</v>
      </c>
      <c r="C266" s="113">
        <v>3170</v>
      </c>
      <c r="D266" s="45"/>
      <c r="E266" s="88"/>
      <c r="F266" s="88"/>
      <c r="G266" s="88"/>
      <c r="H266" s="88"/>
      <c r="I266" s="88"/>
      <c r="J266" s="88"/>
      <c r="K266" s="88"/>
    </row>
    <row r="267" spans="1:11" ht="18.75" customHeight="1" x14ac:dyDescent="0.2">
      <c r="B267" s="100" t="s">
        <v>273</v>
      </c>
      <c r="C267" s="103">
        <v>3180</v>
      </c>
      <c r="D267" s="26"/>
      <c r="E267" s="88"/>
      <c r="F267" s="88"/>
      <c r="G267" s="88"/>
      <c r="H267" s="88"/>
      <c r="I267" s="88"/>
      <c r="J267" s="88"/>
      <c r="K267" s="88"/>
    </row>
    <row r="268" spans="1:11" ht="18.75" customHeight="1" x14ac:dyDescent="0.2">
      <c r="B268" s="100" t="s">
        <v>18</v>
      </c>
      <c r="C268" s="103">
        <v>3191</v>
      </c>
      <c r="D268" s="26"/>
      <c r="E268" s="88"/>
      <c r="F268" s="88"/>
      <c r="G268" s="88"/>
      <c r="H268" s="88"/>
      <c r="I268" s="88"/>
      <c r="J268" s="88"/>
      <c r="K268" s="88"/>
    </row>
    <row r="269" spans="1:11" ht="18.75" customHeight="1" x14ac:dyDescent="0.2">
      <c r="B269" s="100" t="s">
        <v>274</v>
      </c>
      <c r="C269" s="103">
        <v>3192</v>
      </c>
      <c r="D269" s="26"/>
      <c r="E269" s="88"/>
      <c r="F269" s="88"/>
      <c r="G269" s="88"/>
      <c r="H269" s="88"/>
      <c r="I269" s="88"/>
      <c r="J269" s="88"/>
      <c r="K269" s="88"/>
    </row>
    <row r="270" spans="1:11" ht="18.75" customHeight="1" x14ac:dyDescent="0.2">
      <c r="B270" s="100" t="s">
        <v>20</v>
      </c>
      <c r="C270" s="103">
        <v>3199</v>
      </c>
      <c r="D270" s="26"/>
      <c r="E270" s="88"/>
      <c r="F270" s="88"/>
      <c r="G270" s="88"/>
      <c r="H270" s="88"/>
      <c r="I270" s="88"/>
      <c r="J270" s="88"/>
      <c r="K270" s="88"/>
    </row>
    <row r="271" spans="1:11" ht="18.75" customHeight="1" x14ac:dyDescent="0.2">
      <c r="B271" s="100" t="s">
        <v>22</v>
      </c>
      <c r="C271" s="104">
        <v>3100</v>
      </c>
      <c r="D271" s="86">
        <f>ROUND(SUM(D265:D270),2)</f>
        <v>0</v>
      </c>
      <c r="E271" s="88"/>
      <c r="F271" s="88"/>
      <c r="G271" s="88"/>
      <c r="H271" s="88"/>
      <c r="I271" s="88"/>
      <c r="J271" s="88"/>
      <c r="K271" s="88"/>
    </row>
    <row r="272" spans="1:11" ht="14.25" customHeight="1" x14ac:dyDescent="0.2">
      <c r="B272" s="97" t="s">
        <v>24</v>
      </c>
      <c r="C272" s="102"/>
      <c r="D272" s="106"/>
      <c r="E272" s="88"/>
      <c r="F272" s="88"/>
      <c r="G272" s="88"/>
      <c r="H272" s="88"/>
      <c r="I272" s="88"/>
      <c r="J272" s="88"/>
      <c r="K272" s="88"/>
    </row>
    <row r="273" spans="2:11" ht="18.75" customHeight="1" x14ac:dyDescent="0.2">
      <c r="B273" s="100" t="s">
        <v>275</v>
      </c>
      <c r="C273" s="103">
        <v>3201</v>
      </c>
      <c r="D273" s="26">
        <v>234676.75</v>
      </c>
      <c r="E273" s="105"/>
      <c r="F273" s="88"/>
      <c r="G273" s="88"/>
      <c r="H273" s="88"/>
      <c r="I273" s="88"/>
      <c r="J273" s="88"/>
      <c r="K273" s="88"/>
    </row>
    <row r="274" spans="2:11" ht="18.75" customHeight="1" x14ac:dyDescent="0.2">
      <c r="B274" s="119" t="s">
        <v>26</v>
      </c>
      <c r="C274" s="113">
        <v>3202</v>
      </c>
      <c r="D274" s="35"/>
      <c r="E274" s="105"/>
      <c r="F274" s="88"/>
      <c r="G274" s="88"/>
      <c r="H274" s="88"/>
      <c r="I274" s="88"/>
      <c r="J274" s="88"/>
      <c r="K274" s="88"/>
    </row>
    <row r="275" spans="2:11" ht="18.75" customHeight="1" x14ac:dyDescent="0.2">
      <c r="B275" s="119" t="s">
        <v>276</v>
      </c>
      <c r="C275" s="113">
        <v>3230</v>
      </c>
      <c r="D275" s="35">
        <v>1951130.81</v>
      </c>
      <c r="E275" s="88"/>
      <c r="F275" s="88"/>
      <c r="G275" s="88"/>
      <c r="H275" s="88"/>
      <c r="I275" s="88"/>
      <c r="J275" s="88"/>
      <c r="K275" s="88"/>
    </row>
    <row r="276" spans="2:11" ht="14.25" customHeight="1" x14ac:dyDescent="0.2">
      <c r="B276" s="120" t="s">
        <v>277</v>
      </c>
      <c r="C276" s="121"/>
      <c r="D276" s="44"/>
      <c r="E276" s="105"/>
      <c r="F276" s="88"/>
      <c r="G276" s="88"/>
      <c r="H276" s="88"/>
      <c r="I276" s="88"/>
      <c r="J276" s="88"/>
      <c r="K276" s="88"/>
    </row>
    <row r="277" spans="2:11" ht="18.75" customHeight="1" x14ac:dyDescent="0.2">
      <c r="B277" s="122" t="s">
        <v>278</v>
      </c>
      <c r="C277" s="123">
        <v>3221</v>
      </c>
      <c r="D277" s="45"/>
      <c r="E277" s="105"/>
      <c r="F277" s="88"/>
      <c r="G277" s="88"/>
      <c r="H277" s="88"/>
      <c r="I277" s="88"/>
      <c r="J277" s="88"/>
      <c r="K277" s="88"/>
    </row>
    <row r="278" spans="2:11" ht="18.75" customHeight="1" x14ac:dyDescent="0.2">
      <c r="B278" s="122" t="s">
        <v>279</v>
      </c>
      <c r="C278" s="103">
        <v>3222</v>
      </c>
      <c r="D278" s="26"/>
      <c r="E278" s="105"/>
      <c r="F278" s="88"/>
      <c r="G278" s="88"/>
      <c r="H278" s="88"/>
      <c r="I278" s="88"/>
      <c r="J278" s="88"/>
      <c r="K278" s="88"/>
    </row>
    <row r="279" spans="2:11" ht="18.75" customHeight="1" x14ac:dyDescent="0.2">
      <c r="B279" s="122" t="s">
        <v>280</v>
      </c>
      <c r="C279" s="103">
        <v>3223</v>
      </c>
      <c r="D279" s="26"/>
      <c r="E279" s="105"/>
      <c r="F279" s="88"/>
      <c r="G279" s="88"/>
      <c r="H279" s="88"/>
      <c r="I279" s="88"/>
      <c r="J279" s="88"/>
      <c r="K279" s="88"/>
    </row>
    <row r="280" spans="2:11" ht="18.75" customHeight="1" x14ac:dyDescent="0.2">
      <c r="B280" s="124" t="s">
        <v>281</v>
      </c>
      <c r="C280" s="102">
        <v>3224</v>
      </c>
      <c r="D280" s="81"/>
      <c r="E280" s="88"/>
      <c r="F280" s="88"/>
      <c r="G280" s="88"/>
      <c r="H280" s="88"/>
      <c r="I280" s="88"/>
      <c r="J280" s="88"/>
      <c r="K280" s="88"/>
    </row>
    <row r="281" spans="2:11" ht="14.25" customHeight="1" x14ac:dyDescent="0.2">
      <c r="B281" s="120" t="s">
        <v>282</v>
      </c>
      <c r="C281" s="121"/>
      <c r="D281" s="44"/>
      <c r="E281" s="88"/>
      <c r="F281" s="88"/>
      <c r="G281" s="88"/>
      <c r="H281" s="88"/>
      <c r="I281" s="88"/>
      <c r="J281" s="88"/>
      <c r="K281" s="88"/>
    </row>
    <row r="282" spans="2:11" ht="18.75" customHeight="1" x14ac:dyDescent="0.2">
      <c r="B282" s="122" t="s">
        <v>283</v>
      </c>
      <c r="C282" s="103">
        <v>3240</v>
      </c>
      <c r="D282" s="26">
        <v>3000102.08</v>
      </c>
      <c r="E282" s="88"/>
      <c r="F282" s="88"/>
      <c r="G282" s="88"/>
      <c r="H282" s="88"/>
      <c r="I282" s="88"/>
      <c r="J282" s="88"/>
      <c r="K282" s="88"/>
    </row>
    <row r="283" spans="2:11" ht="18.75" customHeight="1" x14ac:dyDescent="0.2">
      <c r="B283" s="122" t="s">
        <v>284</v>
      </c>
      <c r="C283" s="123">
        <v>3225</v>
      </c>
      <c r="D283" s="45">
        <v>291267.95</v>
      </c>
      <c r="E283" s="88"/>
      <c r="F283" s="88"/>
      <c r="G283" s="88"/>
      <c r="H283" s="88"/>
      <c r="I283" s="88"/>
      <c r="J283" s="88"/>
      <c r="K283" s="88"/>
    </row>
    <row r="284" spans="2:11" ht="18.75" customHeight="1" x14ac:dyDescent="0.2">
      <c r="B284" s="122" t="s">
        <v>285</v>
      </c>
      <c r="C284" s="103">
        <v>3226</v>
      </c>
      <c r="D284" s="26"/>
      <c r="E284" s="88"/>
      <c r="F284" s="88"/>
      <c r="G284" s="88"/>
      <c r="H284" s="88"/>
      <c r="I284" s="88"/>
      <c r="J284" s="88"/>
      <c r="K284" s="88"/>
    </row>
    <row r="285" spans="2:11" ht="18.75" customHeight="1" x14ac:dyDescent="0.2">
      <c r="B285" s="122" t="s">
        <v>286</v>
      </c>
      <c r="C285" s="103">
        <v>3241</v>
      </c>
      <c r="D285" s="26"/>
      <c r="E285" s="88"/>
      <c r="F285" s="88"/>
      <c r="G285" s="88"/>
      <c r="H285" s="88"/>
      <c r="I285" s="88"/>
      <c r="J285" s="88"/>
      <c r="K285" s="88"/>
    </row>
    <row r="286" spans="2:11" ht="18.75" customHeight="1" x14ac:dyDescent="0.2">
      <c r="B286" s="122" t="s">
        <v>287</v>
      </c>
      <c r="C286" s="103">
        <v>3242</v>
      </c>
      <c r="D286" s="26"/>
      <c r="E286" s="88"/>
      <c r="F286" s="88"/>
      <c r="G286" s="88"/>
      <c r="H286" s="88"/>
      <c r="I286" s="88"/>
      <c r="J286" s="88"/>
      <c r="K286" s="88"/>
    </row>
    <row r="287" spans="2:11" ht="18.75" customHeight="1" x14ac:dyDescent="0.2">
      <c r="B287" s="24" t="s">
        <v>30</v>
      </c>
      <c r="C287" s="25">
        <v>3280</v>
      </c>
      <c r="D287" s="26"/>
      <c r="E287" s="88"/>
      <c r="F287" s="88"/>
      <c r="G287" s="88"/>
      <c r="H287" s="88"/>
      <c r="I287" s="88"/>
      <c r="J287" s="88"/>
      <c r="K287" s="88"/>
    </row>
    <row r="288" spans="2:11" ht="18.75" customHeight="1" x14ac:dyDescent="0.2">
      <c r="B288" s="100" t="s">
        <v>288</v>
      </c>
      <c r="C288" s="103">
        <v>3293</v>
      </c>
      <c r="D288" s="26"/>
      <c r="E288" s="88"/>
      <c r="F288" s="88"/>
      <c r="G288" s="88"/>
      <c r="H288" s="88"/>
      <c r="I288" s="88"/>
      <c r="J288" s="88"/>
      <c r="K288" s="88"/>
    </row>
    <row r="289" spans="2:11" ht="18.75" customHeight="1" x14ac:dyDescent="0.2">
      <c r="B289" s="100" t="s">
        <v>32</v>
      </c>
      <c r="C289" s="103">
        <v>3299</v>
      </c>
      <c r="D289" s="35">
        <v>330870.55</v>
      </c>
      <c r="E289" s="88"/>
      <c r="F289" s="88"/>
      <c r="G289" s="88"/>
      <c r="H289" s="88"/>
      <c r="I289" s="88"/>
      <c r="J289" s="88"/>
      <c r="K289" s="88"/>
    </row>
    <row r="290" spans="2:11" ht="18.75" customHeight="1" x14ac:dyDescent="0.2">
      <c r="B290" s="100" t="s">
        <v>34</v>
      </c>
      <c r="C290" s="104">
        <v>3200</v>
      </c>
      <c r="D290" s="86">
        <f>ROUND(SUM(D273:D289),2)</f>
        <v>5808048.1399999997</v>
      </c>
      <c r="E290" s="88"/>
      <c r="F290" s="88"/>
      <c r="G290" s="88"/>
      <c r="H290" s="88"/>
      <c r="I290" s="88"/>
      <c r="J290" s="88"/>
      <c r="K290" s="88"/>
    </row>
    <row r="291" spans="2:11" ht="14.25" customHeight="1" x14ac:dyDescent="0.2">
      <c r="B291" s="97" t="s">
        <v>36</v>
      </c>
      <c r="C291" s="102"/>
      <c r="D291" s="106"/>
      <c r="E291" s="88"/>
      <c r="F291" s="88"/>
      <c r="G291" s="88"/>
      <c r="H291" s="88"/>
      <c r="I291" s="88"/>
      <c r="J291" s="88"/>
      <c r="K291" s="88"/>
    </row>
    <row r="292" spans="2:11" ht="18.75" customHeight="1" x14ac:dyDescent="0.2">
      <c r="B292" s="117" t="s">
        <v>76</v>
      </c>
      <c r="C292" s="102">
        <v>3380</v>
      </c>
      <c r="D292" s="125"/>
      <c r="E292" s="88"/>
      <c r="F292" s="88"/>
      <c r="G292" s="88"/>
      <c r="H292" s="88"/>
      <c r="I292" s="88"/>
      <c r="J292" s="88"/>
      <c r="K292" s="88"/>
    </row>
    <row r="293" spans="2:11" ht="18.75" customHeight="1" x14ac:dyDescent="0.2">
      <c r="B293" s="119" t="s">
        <v>78</v>
      </c>
      <c r="C293" s="113">
        <v>3399</v>
      </c>
      <c r="D293" s="35"/>
      <c r="E293" s="88"/>
      <c r="F293" s="88"/>
      <c r="G293" s="88"/>
      <c r="H293" s="88"/>
      <c r="I293" s="88"/>
      <c r="J293" s="88"/>
      <c r="K293" s="88"/>
    </row>
    <row r="294" spans="2:11" ht="18.75" customHeight="1" x14ac:dyDescent="0.2">
      <c r="B294" s="100" t="s">
        <v>80</v>
      </c>
      <c r="C294" s="104">
        <v>3300</v>
      </c>
      <c r="D294" s="86">
        <f>ROUND(SUM(D292:D293),2)</f>
        <v>0</v>
      </c>
      <c r="E294" s="88"/>
      <c r="F294" s="88"/>
      <c r="G294" s="88"/>
      <c r="H294" s="88"/>
      <c r="I294" s="88"/>
      <c r="J294" s="88"/>
      <c r="K294" s="88"/>
    </row>
    <row r="295" spans="2:11" ht="14.25" customHeight="1" x14ac:dyDescent="0.2">
      <c r="B295" s="97" t="s">
        <v>82</v>
      </c>
      <c r="C295" s="102"/>
      <c r="D295" s="106"/>
      <c r="E295" s="88"/>
      <c r="F295" s="88"/>
      <c r="G295" s="88"/>
      <c r="H295" s="88"/>
      <c r="I295" s="88"/>
      <c r="J295" s="88"/>
      <c r="K295" s="88"/>
    </row>
    <row r="296" spans="2:11" ht="18.75" customHeight="1" x14ac:dyDescent="0.2">
      <c r="B296" s="100" t="s">
        <v>96</v>
      </c>
      <c r="C296" s="103">
        <v>3431</v>
      </c>
      <c r="D296" s="26"/>
      <c r="E296" s="105"/>
      <c r="F296" s="88"/>
      <c r="G296" s="88"/>
      <c r="H296" s="88"/>
      <c r="I296" s="88"/>
      <c r="J296" s="88"/>
      <c r="K296" s="88"/>
    </row>
    <row r="297" spans="2:11" ht="18.75" customHeight="1" x14ac:dyDescent="0.2">
      <c r="B297" s="100" t="s">
        <v>98</v>
      </c>
      <c r="C297" s="103">
        <v>3432</v>
      </c>
      <c r="D297" s="26"/>
      <c r="E297" s="105"/>
      <c r="F297" s="88"/>
      <c r="G297" s="88"/>
      <c r="H297" s="88"/>
      <c r="I297" s="88"/>
      <c r="J297" s="88"/>
      <c r="K297" s="88"/>
    </row>
    <row r="298" spans="2:11" ht="18.75" customHeight="1" x14ac:dyDescent="0.2">
      <c r="B298" s="100" t="s">
        <v>100</v>
      </c>
      <c r="C298" s="103">
        <v>3433</v>
      </c>
      <c r="D298" s="26"/>
      <c r="E298" s="105"/>
      <c r="F298" s="88"/>
      <c r="G298" s="88"/>
      <c r="H298" s="88"/>
      <c r="I298" s="88"/>
      <c r="J298" s="88"/>
      <c r="K298" s="88"/>
    </row>
    <row r="299" spans="2:11" ht="18.75" customHeight="1" x14ac:dyDescent="0.2">
      <c r="B299" s="100" t="s">
        <v>102</v>
      </c>
      <c r="C299" s="103">
        <v>3440</v>
      </c>
      <c r="D299" s="26"/>
      <c r="E299" s="88"/>
      <c r="F299" s="88"/>
      <c r="G299" s="88"/>
      <c r="H299" s="88"/>
      <c r="I299" s="88"/>
      <c r="J299" s="88"/>
      <c r="K299" s="88"/>
    </row>
    <row r="300" spans="2:11" ht="18.75" customHeight="1" x14ac:dyDescent="0.2">
      <c r="B300" s="100" t="s">
        <v>107</v>
      </c>
      <c r="C300" s="103">
        <v>3461</v>
      </c>
      <c r="D300" s="26"/>
      <c r="E300" s="88"/>
      <c r="F300" s="88"/>
      <c r="G300" s="88"/>
      <c r="H300" s="88"/>
      <c r="I300" s="88"/>
      <c r="J300" s="88"/>
      <c r="K300" s="88"/>
    </row>
    <row r="301" spans="2:11" ht="18.75" customHeight="1" x14ac:dyDescent="0.2">
      <c r="B301" s="100" t="s">
        <v>141</v>
      </c>
      <c r="C301" s="103">
        <v>3493</v>
      </c>
      <c r="D301" s="26"/>
      <c r="E301" s="88"/>
      <c r="F301" s="88"/>
      <c r="G301" s="88"/>
      <c r="H301" s="88"/>
      <c r="I301" s="88"/>
      <c r="J301" s="88"/>
      <c r="K301" s="88"/>
    </row>
    <row r="302" spans="2:11" ht="18.75" customHeight="1" x14ac:dyDescent="0.2">
      <c r="B302" s="100" t="s">
        <v>143</v>
      </c>
      <c r="C302" s="103">
        <v>3495</v>
      </c>
      <c r="D302" s="26"/>
      <c r="E302" s="88"/>
      <c r="F302" s="88"/>
      <c r="G302" s="88"/>
      <c r="H302" s="88"/>
      <c r="I302" s="88"/>
      <c r="J302" s="88"/>
      <c r="K302" s="88"/>
    </row>
    <row r="303" spans="2:11" ht="18.75" customHeight="1" x14ac:dyDescent="0.2">
      <c r="B303" s="100" t="s">
        <v>144</v>
      </c>
      <c r="C303" s="103">
        <v>3497</v>
      </c>
      <c r="D303" s="35"/>
      <c r="E303" s="88"/>
      <c r="F303" s="88"/>
      <c r="G303" s="88"/>
      <c r="H303" s="88"/>
      <c r="I303" s="88"/>
      <c r="J303" s="88"/>
      <c r="K303" s="88"/>
    </row>
    <row r="304" spans="2:11" ht="18.75" customHeight="1" x14ac:dyDescent="0.2">
      <c r="B304" s="100" t="s">
        <v>147</v>
      </c>
      <c r="C304" s="104">
        <v>3400</v>
      </c>
      <c r="D304" s="86">
        <f>ROUND(SUM(D296:D303),2)</f>
        <v>0</v>
      </c>
      <c r="E304" s="88"/>
      <c r="F304" s="88"/>
      <c r="G304" s="88"/>
      <c r="H304" s="88"/>
      <c r="I304" s="88"/>
      <c r="J304" s="88"/>
      <c r="K304" s="88"/>
    </row>
    <row r="305" spans="1:12" ht="18.75" customHeight="1" x14ac:dyDescent="0.2">
      <c r="B305" s="107" t="s">
        <v>148</v>
      </c>
      <c r="C305" s="104">
        <v>3000</v>
      </c>
      <c r="D305" s="86">
        <f>ROUND(D271+D290+D294+D304,2)</f>
        <v>5808048.1399999997</v>
      </c>
      <c r="E305" s="88"/>
      <c r="F305" s="88"/>
      <c r="G305" s="88"/>
      <c r="H305" s="88"/>
      <c r="I305" s="88"/>
      <c r="J305" s="88"/>
      <c r="K305" s="88"/>
    </row>
    <row r="306" spans="1:12" ht="12.75" x14ac:dyDescent="0.2">
      <c r="B306" s="88"/>
      <c r="C306" s="88"/>
      <c r="D306" s="88"/>
      <c r="E306" s="105"/>
      <c r="F306" s="88"/>
      <c r="G306" s="88"/>
      <c r="H306" s="88"/>
      <c r="I306" s="88"/>
      <c r="J306" s="88"/>
      <c r="K306" s="88"/>
    </row>
    <row r="307" spans="1:12" ht="12.75" x14ac:dyDescent="0.2">
      <c r="B307" s="108" t="s">
        <v>189</v>
      </c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1:12" ht="12.75" x14ac:dyDescent="0.2"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1:12" ht="12.75" x14ac:dyDescent="0.2">
      <c r="B309" s="88"/>
      <c r="C309" s="88"/>
      <c r="D309" s="50"/>
      <c r="E309" s="88"/>
      <c r="F309" s="88"/>
      <c r="G309" s="88"/>
      <c r="H309" s="88"/>
      <c r="I309" s="88"/>
      <c r="J309" s="88"/>
      <c r="K309" s="88"/>
    </row>
    <row r="310" spans="1:12" ht="12.75" x14ac:dyDescent="0.2">
      <c r="A310" s="1" t="s">
        <v>289</v>
      </c>
      <c r="B310" s="2" t="str">
        <f>$B$1</f>
        <v>DISTRICT SCHOOL BOARD OF OKEECHOBEE COUNTY</v>
      </c>
      <c r="C310" s="88"/>
      <c r="D310" s="88"/>
      <c r="E310" s="88"/>
      <c r="F310" s="88"/>
      <c r="G310" s="88"/>
      <c r="H310" s="90"/>
      <c r="I310" s="50"/>
      <c r="K310" s="91" t="s">
        <v>267</v>
      </c>
    </row>
    <row r="311" spans="1:12" ht="12.75" x14ac:dyDescent="0.2">
      <c r="B311" s="89" t="s">
        <v>290</v>
      </c>
      <c r="C311" s="88"/>
      <c r="D311" s="88"/>
      <c r="E311" s="88"/>
      <c r="F311" s="88"/>
      <c r="G311" s="88"/>
      <c r="H311" s="88"/>
      <c r="I311" s="50"/>
      <c r="K311" s="92" t="s">
        <v>291</v>
      </c>
    </row>
    <row r="312" spans="1:12" ht="12.75" x14ac:dyDescent="0.2">
      <c r="B312" s="52" t="str">
        <f>B4</f>
        <v>For the Fiscal Year Ended June 30, 2021</v>
      </c>
      <c r="C312" s="126"/>
      <c r="D312" s="127"/>
      <c r="E312" s="127"/>
      <c r="F312" s="127"/>
      <c r="G312" s="127"/>
      <c r="H312" s="127"/>
      <c r="I312" s="128"/>
      <c r="J312" s="127"/>
      <c r="K312" s="129" t="s">
        <v>270</v>
      </c>
    </row>
    <row r="313" spans="1:12" ht="12.75" x14ac:dyDescent="0.2">
      <c r="B313" s="447" t="s">
        <v>153</v>
      </c>
      <c r="C313" s="449" t="s">
        <v>12</v>
      </c>
      <c r="D313" s="53">
        <v>100</v>
      </c>
      <c r="E313" s="53">
        <v>200</v>
      </c>
      <c r="F313" s="53">
        <v>300</v>
      </c>
      <c r="G313" s="53">
        <v>400</v>
      </c>
      <c r="H313" s="53">
        <v>500</v>
      </c>
      <c r="I313" s="53">
        <v>600</v>
      </c>
      <c r="J313" s="53">
        <v>700</v>
      </c>
      <c r="K313" s="450" t="s">
        <v>154</v>
      </c>
      <c r="L313" s="50"/>
    </row>
    <row r="314" spans="1:12" ht="25.5" x14ac:dyDescent="0.2">
      <c r="B314" s="453"/>
      <c r="C314" s="449"/>
      <c r="D314" s="54" t="s">
        <v>155</v>
      </c>
      <c r="E314" s="54" t="s">
        <v>156</v>
      </c>
      <c r="F314" s="54" t="s">
        <v>157</v>
      </c>
      <c r="G314" s="54" t="s">
        <v>158</v>
      </c>
      <c r="H314" s="54" t="s">
        <v>159</v>
      </c>
      <c r="I314" s="54" t="s">
        <v>160</v>
      </c>
      <c r="J314" s="55" t="s">
        <v>161</v>
      </c>
      <c r="K314" s="450"/>
      <c r="L314" s="50"/>
    </row>
    <row r="315" spans="1:12" ht="14.25" customHeight="1" x14ac:dyDescent="0.2">
      <c r="B315" s="130" t="s">
        <v>162</v>
      </c>
      <c r="C315" s="131"/>
      <c r="D315" s="132"/>
      <c r="E315" s="132"/>
      <c r="F315" s="132"/>
      <c r="G315" s="132"/>
      <c r="H315" s="132"/>
      <c r="I315" s="132"/>
      <c r="J315" s="132"/>
      <c r="K315" s="132"/>
    </row>
    <row r="316" spans="1:12" ht="18.75" customHeight="1" x14ac:dyDescent="0.2">
      <c r="B316" s="100" t="s">
        <v>163</v>
      </c>
      <c r="C316" s="103">
        <v>5000</v>
      </c>
      <c r="D316" s="26">
        <v>636625.06000000006</v>
      </c>
      <c r="E316" s="26">
        <v>336010.96</v>
      </c>
      <c r="F316" s="26">
        <v>419203.68</v>
      </c>
      <c r="G316" s="26">
        <v>0</v>
      </c>
      <c r="H316" s="26">
        <v>440842.32</v>
      </c>
      <c r="I316" s="26">
        <f>262345.09-92909.04</f>
        <v>169436.05000000005</v>
      </c>
      <c r="J316" s="26">
        <v>53769.83</v>
      </c>
      <c r="K316" s="59">
        <f t="shared" ref="K316:K333" si="5">ROUND(SUM(D316:J316),2)</f>
        <v>2055887.9</v>
      </c>
    </row>
    <row r="317" spans="1:12" ht="18.75" customHeight="1" x14ac:dyDescent="0.2">
      <c r="B317" s="60" t="s">
        <v>164</v>
      </c>
      <c r="C317" s="113">
        <v>6100</v>
      </c>
      <c r="D317" s="26">
        <v>562323.99</v>
      </c>
      <c r="E317" s="26">
        <v>243217</v>
      </c>
      <c r="F317" s="26">
        <v>2254.64</v>
      </c>
      <c r="G317" s="26">
        <v>0</v>
      </c>
      <c r="H317" s="26">
        <v>21864.75</v>
      </c>
      <c r="I317" s="26"/>
      <c r="J317" s="26"/>
      <c r="K317" s="59">
        <f t="shared" si="5"/>
        <v>829660.38</v>
      </c>
    </row>
    <row r="318" spans="1:12" ht="18.75" customHeight="1" x14ac:dyDescent="0.2">
      <c r="B318" s="100" t="s">
        <v>165</v>
      </c>
      <c r="C318" s="103">
        <v>6200</v>
      </c>
      <c r="D318" s="26"/>
      <c r="E318" s="26"/>
      <c r="F318" s="26"/>
      <c r="G318" s="26"/>
      <c r="H318" s="26"/>
      <c r="I318" s="26"/>
      <c r="J318" s="26"/>
      <c r="K318" s="59">
        <f t="shared" si="5"/>
        <v>0</v>
      </c>
    </row>
    <row r="319" spans="1:12" ht="18.75" customHeight="1" x14ac:dyDescent="0.2">
      <c r="B319" s="100" t="s">
        <v>292</v>
      </c>
      <c r="C319" s="103">
        <v>6300</v>
      </c>
      <c r="D319" s="26">
        <v>847613.71</v>
      </c>
      <c r="E319" s="26">
        <v>279694.15999999997</v>
      </c>
      <c r="F319" s="26">
        <v>16016.73</v>
      </c>
      <c r="G319" s="26">
        <v>0</v>
      </c>
      <c r="H319" s="26">
        <v>8878.5400000000009</v>
      </c>
      <c r="I319" s="26">
        <f>8804.87-7437.57</f>
        <v>1367.3000000000011</v>
      </c>
      <c r="J319" s="26">
        <v>1293.3399999999999</v>
      </c>
      <c r="K319" s="59">
        <f t="shared" si="5"/>
        <v>1154863.78</v>
      </c>
    </row>
    <row r="320" spans="1:12" ht="18.75" customHeight="1" x14ac:dyDescent="0.2">
      <c r="B320" s="100" t="s">
        <v>167</v>
      </c>
      <c r="C320" s="103">
        <v>6400</v>
      </c>
      <c r="D320" s="26">
        <v>705405.78</v>
      </c>
      <c r="E320" s="26">
        <v>231104.73</v>
      </c>
      <c r="F320" s="26">
        <v>152020.41</v>
      </c>
      <c r="G320" s="26">
        <v>0</v>
      </c>
      <c r="H320" s="26">
        <v>10150.959999999999</v>
      </c>
      <c r="I320" s="26">
        <v>0</v>
      </c>
      <c r="J320" s="26">
        <v>91133.63</v>
      </c>
      <c r="K320" s="59">
        <f t="shared" si="5"/>
        <v>1189815.51</v>
      </c>
    </row>
    <row r="321" spans="2:12" ht="18.75" customHeight="1" x14ac:dyDescent="0.2">
      <c r="B321" s="100" t="s">
        <v>168</v>
      </c>
      <c r="C321" s="103">
        <v>6500</v>
      </c>
      <c r="D321" s="26">
        <v>88682.96</v>
      </c>
      <c r="E321" s="26">
        <v>33739.269999999997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59">
        <f t="shared" si="5"/>
        <v>122422.23</v>
      </c>
    </row>
    <row r="322" spans="2:12" ht="18.75" customHeight="1" x14ac:dyDescent="0.2">
      <c r="B322" s="100" t="s">
        <v>169</v>
      </c>
      <c r="C322" s="103">
        <v>7100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59">
        <f t="shared" si="5"/>
        <v>0</v>
      </c>
    </row>
    <row r="323" spans="2:12" ht="18.75" customHeight="1" x14ac:dyDescent="0.2">
      <c r="B323" s="100" t="s">
        <v>170</v>
      </c>
      <c r="C323" s="103">
        <v>7200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184384.76</v>
      </c>
      <c r="K323" s="59">
        <f t="shared" si="5"/>
        <v>184384.76</v>
      </c>
    </row>
    <row r="324" spans="2:12" ht="18.75" customHeight="1" x14ac:dyDescent="0.2">
      <c r="B324" s="100" t="s">
        <v>171</v>
      </c>
      <c r="C324" s="103">
        <v>7300</v>
      </c>
      <c r="D324" s="26">
        <v>0</v>
      </c>
      <c r="E324" s="26">
        <v>0</v>
      </c>
      <c r="F324" s="26">
        <v>6000</v>
      </c>
      <c r="G324" s="26">
        <v>0</v>
      </c>
      <c r="H324" s="26">
        <v>0</v>
      </c>
      <c r="I324" s="26">
        <v>0</v>
      </c>
      <c r="J324" s="26">
        <v>0</v>
      </c>
      <c r="K324" s="59">
        <f t="shared" si="5"/>
        <v>6000</v>
      </c>
    </row>
    <row r="325" spans="2:12" ht="18.75" customHeight="1" x14ac:dyDescent="0.2">
      <c r="B325" s="100" t="s">
        <v>172</v>
      </c>
      <c r="C325" s="103">
        <v>7410</v>
      </c>
      <c r="D325" s="26"/>
      <c r="E325" s="26"/>
      <c r="F325" s="26"/>
      <c r="G325" s="26"/>
      <c r="H325" s="26"/>
      <c r="I325" s="26"/>
      <c r="J325" s="26"/>
      <c r="K325" s="59">
        <f t="shared" si="5"/>
        <v>0</v>
      </c>
    </row>
    <row r="326" spans="2:12" ht="18.75" customHeight="1" x14ac:dyDescent="0.2">
      <c r="B326" s="100" t="s">
        <v>173</v>
      </c>
      <c r="C326" s="103">
        <v>7500</v>
      </c>
      <c r="D326" s="26"/>
      <c r="E326" s="26"/>
      <c r="F326" s="26"/>
      <c r="G326" s="26"/>
      <c r="H326" s="26"/>
      <c r="I326" s="26"/>
      <c r="J326" s="26"/>
      <c r="K326" s="59">
        <f t="shared" si="5"/>
        <v>0</v>
      </c>
    </row>
    <row r="327" spans="2:12" ht="18.75" customHeight="1" x14ac:dyDescent="0.2">
      <c r="B327" s="100" t="s">
        <v>174</v>
      </c>
      <c r="C327" s="103">
        <v>7600</v>
      </c>
      <c r="D327" s="26"/>
      <c r="E327" s="26"/>
      <c r="F327" s="26"/>
      <c r="G327" s="26"/>
      <c r="H327" s="26"/>
      <c r="I327" s="26"/>
      <c r="J327" s="26"/>
      <c r="K327" s="59">
        <f t="shared" si="5"/>
        <v>0</v>
      </c>
    </row>
    <row r="328" spans="2:12" ht="18.75" customHeight="1" x14ac:dyDescent="0.2">
      <c r="B328" s="100" t="s">
        <v>175</v>
      </c>
      <c r="C328" s="103">
        <v>7700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224.66</v>
      </c>
      <c r="K328" s="59">
        <f t="shared" si="5"/>
        <v>224.66</v>
      </c>
    </row>
    <row r="329" spans="2:12" ht="18.75" customHeight="1" x14ac:dyDescent="0.2">
      <c r="B329" s="60" t="s">
        <v>176</v>
      </c>
      <c r="C329" s="113">
        <v>7800</v>
      </c>
      <c r="D329" s="26">
        <v>113237.73</v>
      </c>
      <c r="E329" s="26">
        <v>51204.58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59">
        <f t="shared" si="5"/>
        <v>164442.31</v>
      </c>
    </row>
    <row r="330" spans="2:12" ht="18.75" customHeight="1" x14ac:dyDescent="0.2">
      <c r="B330" s="100" t="s">
        <v>177</v>
      </c>
      <c r="C330" s="103">
        <v>7900</v>
      </c>
      <c r="D330" s="26"/>
      <c r="E330" s="26"/>
      <c r="F330" s="26"/>
      <c r="G330" s="26"/>
      <c r="H330" s="26"/>
      <c r="I330" s="26"/>
      <c r="J330" s="26"/>
      <c r="K330" s="59">
        <f t="shared" si="5"/>
        <v>0</v>
      </c>
    </row>
    <row r="331" spans="2:12" ht="18.75" customHeight="1" x14ac:dyDescent="0.2">
      <c r="B331" s="100" t="s">
        <v>178</v>
      </c>
      <c r="C331" s="103">
        <v>8100</v>
      </c>
      <c r="D331" s="26"/>
      <c r="E331" s="26"/>
      <c r="F331" s="26"/>
      <c r="G331" s="26"/>
      <c r="H331" s="26"/>
      <c r="I331" s="26"/>
      <c r="J331" s="26"/>
      <c r="K331" s="59">
        <f t="shared" si="5"/>
        <v>0</v>
      </c>
    </row>
    <row r="332" spans="2:12" ht="18.75" customHeight="1" x14ac:dyDescent="0.2">
      <c r="B332" s="60" t="s">
        <v>179</v>
      </c>
      <c r="C332" s="25">
        <v>8200</v>
      </c>
      <c r="D332" s="26"/>
      <c r="E332" s="26"/>
      <c r="F332" s="26"/>
      <c r="G332" s="26"/>
      <c r="H332" s="26"/>
      <c r="I332" s="26"/>
      <c r="J332" s="26"/>
      <c r="K332" s="59">
        <f t="shared" si="5"/>
        <v>0</v>
      </c>
      <c r="L332" s="50"/>
    </row>
    <row r="333" spans="2:12" ht="18.75" customHeight="1" x14ac:dyDescent="0.2">
      <c r="B333" s="100" t="s">
        <v>180</v>
      </c>
      <c r="C333" s="103">
        <v>9100</v>
      </c>
      <c r="D333" s="26"/>
      <c r="E333" s="26"/>
      <c r="F333" s="26"/>
      <c r="G333" s="26"/>
      <c r="H333" s="26"/>
      <c r="I333" s="26"/>
      <c r="J333" s="26"/>
      <c r="K333" s="59">
        <f t="shared" si="5"/>
        <v>0</v>
      </c>
    </row>
    <row r="334" spans="2:12" ht="14.25" customHeight="1" x14ac:dyDescent="0.2">
      <c r="B334" s="97" t="s">
        <v>181</v>
      </c>
      <c r="C334" s="133"/>
      <c r="D334" s="134"/>
      <c r="E334" s="134"/>
      <c r="F334" s="134"/>
      <c r="G334" s="134"/>
      <c r="H334" s="134"/>
      <c r="I334" s="40"/>
      <c r="J334" s="134"/>
      <c r="K334" s="106"/>
    </row>
    <row r="335" spans="2:12" ht="18.75" customHeight="1" x14ac:dyDescent="0.2">
      <c r="B335" s="100" t="s">
        <v>172</v>
      </c>
      <c r="C335" s="103">
        <v>7420</v>
      </c>
      <c r="D335" s="135"/>
      <c r="E335" s="135"/>
      <c r="F335" s="135"/>
      <c r="G335" s="135"/>
      <c r="H335" s="135"/>
      <c r="I335" s="26"/>
      <c r="J335" s="135"/>
      <c r="K335" s="59">
        <f>ROUND(I335,2)</f>
        <v>0</v>
      </c>
    </row>
    <row r="336" spans="2:12" ht="18.75" customHeight="1" x14ac:dyDescent="0.2">
      <c r="B336" s="100" t="s">
        <v>183</v>
      </c>
      <c r="C336" s="103">
        <v>9300</v>
      </c>
      <c r="D336" s="135"/>
      <c r="E336" s="135"/>
      <c r="F336" s="135"/>
      <c r="G336" s="135"/>
      <c r="H336" s="135"/>
      <c r="I336" s="26">
        <v>100346.61</v>
      </c>
      <c r="J336" s="135"/>
      <c r="K336" s="59">
        <f>ROUND(I336,2)</f>
        <v>100346.61</v>
      </c>
    </row>
    <row r="337" spans="2:11" ht="18.75" customHeight="1" x14ac:dyDescent="0.2">
      <c r="B337" s="136" t="s">
        <v>187</v>
      </c>
      <c r="C337" s="133"/>
      <c r="D337" s="137">
        <f>ROUND(SUM(D316:D333),2)</f>
        <v>2953889.23</v>
      </c>
      <c r="E337" s="138">
        <f>ROUND(SUM(E316:E333),2)</f>
        <v>1174970.7</v>
      </c>
      <c r="F337" s="138">
        <f>ROUND(SUM(F316:F333),2)</f>
        <v>595495.46</v>
      </c>
      <c r="G337" s="138">
        <f>ROUND(SUM(G316:G333),2)</f>
        <v>0</v>
      </c>
      <c r="H337" s="138">
        <f>ROUND(SUM(H316:H333),2)</f>
        <v>481736.57</v>
      </c>
      <c r="I337" s="138">
        <f>ROUND(SUM(I316:I333)+SUM(I335:I336),2)</f>
        <v>271149.96000000002</v>
      </c>
      <c r="J337" s="138">
        <f>ROUND(SUM(J316:J333),2)</f>
        <v>330806.21999999997</v>
      </c>
      <c r="K337" s="139">
        <f>ROUND(SUM(D337:J337),2)</f>
        <v>5808048.1399999997</v>
      </c>
    </row>
    <row r="338" spans="2:11" ht="18.75" customHeight="1" x14ac:dyDescent="0.2">
      <c r="B338" s="140" t="s">
        <v>293</v>
      </c>
      <c r="C338" s="141"/>
      <c r="D338" s="142"/>
      <c r="E338" s="143"/>
      <c r="F338" s="143"/>
      <c r="G338" s="143"/>
      <c r="H338" s="143"/>
      <c r="I338" s="143"/>
      <c r="J338" s="143"/>
      <c r="K338" s="28">
        <f>ROUND(D305-K337,2)</f>
        <v>0</v>
      </c>
    </row>
    <row r="339" spans="2:11" ht="33.75" customHeight="1" x14ac:dyDescent="0.2">
      <c r="B339" s="112" t="s">
        <v>194</v>
      </c>
      <c r="C339" s="144" t="s">
        <v>12</v>
      </c>
      <c r="D339" s="145"/>
    </row>
    <row r="340" spans="2:11" ht="18.75" customHeight="1" x14ac:dyDescent="0.2">
      <c r="B340" s="110" t="s">
        <v>195</v>
      </c>
      <c r="C340" s="103">
        <v>3720</v>
      </c>
      <c r="D340" s="45"/>
    </row>
    <row r="341" spans="2:11" ht="18.75" customHeight="1" x14ac:dyDescent="0.2">
      <c r="B341" s="110" t="s">
        <v>294</v>
      </c>
      <c r="C341" s="103">
        <v>3730</v>
      </c>
      <c r="D341" s="45"/>
    </row>
    <row r="342" spans="2:11" ht="18.75" customHeight="1" x14ac:dyDescent="0.2">
      <c r="B342" s="110" t="s">
        <v>197</v>
      </c>
      <c r="C342" s="103">
        <v>3740</v>
      </c>
      <c r="D342" s="45"/>
    </row>
    <row r="343" spans="2:11" ht="14.25" customHeight="1" x14ac:dyDescent="0.2">
      <c r="B343" s="97" t="s">
        <v>198</v>
      </c>
      <c r="C343" s="102"/>
      <c r="D343" s="146"/>
    </row>
    <row r="344" spans="2:11" ht="18.75" customHeight="1" x14ac:dyDescent="0.2">
      <c r="B344" s="100" t="s">
        <v>261</v>
      </c>
      <c r="C344" s="103">
        <v>3610</v>
      </c>
      <c r="D344" s="45"/>
    </row>
    <row r="345" spans="2:11" ht="18.75" customHeight="1" x14ac:dyDescent="0.2">
      <c r="B345" s="100" t="s">
        <v>199</v>
      </c>
      <c r="C345" s="103">
        <v>3620</v>
      </c>
      <c r="D345" s="45"/>
    </row>
    <row r="346" spans="2:11" ht="18.75" customHeight="1" x14ac:dyDescent="0.2">
      <c r="B346" s="100" t="s">
        <v>200</v>
      </c>
      <c r="C346" s="103">
        <v>3630</v>
      </c>
      <c r="D346" s="45"/>
    </row>
    <row r="347" spans="2:11" ht="18.75" customHeight="1" x14ac:dyDescent="0.2">
      <c r="B347" s="100" t="s">
        <v>262</v>
      </c>
      <c r="C347" s="103">
        <v>3650</v>
      </c>
      <c r="D347" s="45"/>
    </row>
    <row r="348" spans="2:11" ht="18.75" customHeight="1" x14ac:dyDescent="0.2">
      <c r="B348" s="100" t="s">
        <v>202</v>
      </c>
      <c r="C348" s="103">
        <v>3660</v>
      </c>
      <c r="D348" s="45"/>
    </row>
    <row r="349" spans="2:11" ht="18.75" customHeight="1" x14ac:dyDescent="0.2">
      <c r="B349" s="100" t="s">
        <v>203</v>
      </c>
      <c r="C349" s="103">
        <v>3670</v>
      </c>
      <c r="D349" s="35"/>
    </row>
    <row r="350" spans="2:11" ht="18.75" customHeight="1" x14ac:dyDescent="0.2">
      <c r="B350" s="100" t="s">
        <v>204</v>
      </c>
      <c r="C350" s="103">
        <v>3690</v>
      </c>
      <c r="D350" s="147"/>
    </row>
    <row r="351" spans="2:11" ht="18.75" customHeight="1" x14ac:dyDescent="0.2">
      <c r="B351" s="100" t="s">
        <v>205</v>
      </c>
      <c r="C351" s="104">
        <v>3600</v>
      </c>
      <c r="D351" s="86">
        <f>ROUND(SUM(D344:D350),2)</f>
        <v>0</v>
      </c>
    </row>
    <row r="352" spans="2:11" ht="14.25" customHeight="1" x14ac:dyDescent="0.2">
      <c r="B352" s="97" t="s">
        <v>206</v>
      </c>
      <c r="C352" s="102"/>
      <c r="D352" s="146"/>
    </row>
    <row r="353" spans="2:4" ht="18.75" customHeight="1" x14ac:dyDescent="0.2">
      <c r="B353" s="100" t="s">
        <v>295</v>
      </c>
      <c r="C353" s="103">
        <v>910</v>
      </c>
      <c r="D353" s="45"/>
    </row>
    <row r="354" spans="2:4" ht="18.75" customHeight="1" x14ac:dyDescent="0.2">
      <c r="B354" s="100" t="s">
        <v>207</v>
      </c>
      <c r="C354" s="103">
        <v>920</v>
      </c>
      <c r="D354" s="45"/>
    </row>
    <row r="355" spans="2:4" ht="18.75" customHeight="1" x14ac:dyDescent="0.2">
      <c r="B355" s="100" t="s">
        <v>208</v>
      </c>
      <c r="C355" s="103">
        <v>930</v>
      </c>
      <c r="D355" s="45"/>
    </row>
    <row r="356" spans="2:4" ht="18.75" customHeight="1" x14ac:dyDescent="0.2">
      <c r="B356" s="100" t="s">
        <v>262</v>
      </c>
      <c r="C356" s="103">
        <v>950</v>
      </c>
      <c r="D356" s="45"/>
    </row>
    <row r="357" spans="2:4" ht="18.75" customHeight="1" x14ac:dyDescent="0.2">
      <c r="B357" s="100" t="s">
        <v>210</v>
      </c>
      <c r="C357" s="103">
        <v>960</v>
      </c>
      <c r="D357" s="35"/>
    </row>
    <row r="358" spans="2:4" ht="18.75" customHeight="1" x14ac:dyDescent="0.2">
      <c r="B358" s="100" t="s">
        <v>211</v>
      </c>
      <c r="C358" s="103">
        <v>970</v>
      </c>
      <c r="D358" s="35"/>
    </row>
    <row r="359" spans="2:4" ht="18.75" customHeight="1" x14ac:dyDescent="0.2">
      <c r="B359" s="100" t="s">
        <v>212</v>
      </c>
      <c r="C359" s="103">
        <v>990</v>
      </c>
      <c r="D359" s="147"/>
    </row>
    <row r="360" spans="2:4" ht="18.75" customHeight="1" x14ac:dyDescent="0.2">
      <c r="B360" s="100" t="s">
        <v>213</v>
      </c>
      <c r="C360" s="104">
        <v>9700</v>
      </c>
      <c r="D360" s="86">
        <f>ROUND(SUM(D353:D359),2)</f>
        <v>0</v>
      </c>
    </row>
    <row r="361" spans="2:4" ht="18.75" customHeight="1" x14ac:dyDescent="0.2">
      <c r="B361" s="107" t="s">
        <v>214</v>
      </c>
      <c r="C361" s="104"/>
      <c r="D361" s="86">
        <f>ROUND(SUM(D340:D342)+D351+D360,2)</f>
        <v>0</v>
      </c>
    </row>
    <row r="362" spans="2:4" ht="18.75" customHeight="1" x14ac:dyDescent="0.2">
      <c r="B362" s="107" t="s">
        <v>264</v>
      </c>
      <c r="C362" s="103"/>
      <c r="D362" s="86">
        <f>ROUND(K338+D361,2)</f>
        <v>0</v>
      </c>
    </row>
    <row r="363" spans="2:4" ht="18.75" customHeight="1" x14ac:dyDescent="0.2">
      <c r="B363" s="74" t="str">
        <f>B146</f>
        <v>Fund Balance, July 1, 2020</v>
      </c>
      <c r="C363" s="75">
        <v>2800</v>
      </c>
      <c r="D363" s="45"/>
    </row>
    <row r="364" spans="2:4" ht="18.75" customHeight="1" x14ac:dyDescent="0.2">
      <c r="B364" s="74" t="s">
        <v>216</v>
      </c>
      <c r="C364" s="75">
        <v>2891</v>
      </c>
      <c r="D364" s="45"/>
    </row>
    <row r="365" spans="2:4" ht="14.25" customHeight="1" x14ac:dyDescent="0.2">
      <c r="B365" s="82" t="s">
        <v>217</v>
      </c>
      <c r="C365" s="83"/>
      <c r="D365" s="44"/>
    </row>
    <row r="366" spans="2:4" ht="18.75" customHeight="1" x14ac:dyDescent="0.2">
      <c r="B366" s="60" t="s">
        <v>218</v>
      </c>
      <c r="C366" s="84">
        <v>2710</v>
      </c>
      <c r="D366" s="45"/>
    </row>
    <row r="367" spans="2:4" ht="18.75" customHeight="1" x14ac:dyDescent="0.2">
      <c r="B367" s="24" t="s">
        <v>219</v>
      </c>
      <c r="C367" s="75">
        <v>2720</v>
      </c>
      <c r="D367" s="26"/>
    </row>
    <row r="368" spans="2:4" ht="18.75" customHeight="1" x14ac:dyDescent="0.2">
      <c r="B368" s="24" t="s">
        <v>220</v>
      </c>
      <c r="C368" s="75">
        <v>2730</v>
      </c>
      <c r="D368" s="26"/>
    </row>
    <row r="369" spans="1:11" ht="18.75" customHeight="1" x14ac:dyDescent="0.2">
      <c r="B369" s="24" t="s">
        <v>221</v>
      </c>
      <c r="C369" s="75">
        <v>2740</v>
      </c>
      <c r="D369" s="26"/>
    </row>
    <row r="370" spans="1:11" ht="18.75" customHeight="1" x14ac:dyDescent="0.2">
      <c r="B370" s="24" t="s">
        <v>222</v>
      </c>
      <c r="C370" s="75">
        <v>2750</v>
      </c>
      <c r="D370" s="148"/>
    </row>
    <row r="371" spans="1:11" ht="18.75" customHeight="1" x14ac:dyDescent="0.2">
      <c r="B371" s="85" t="str">
        <f>B154</f>
        <v>Total Fund Balances, June 30, 2021</v>
      </c>
      <c r="C371" s="33">
        <v>2700</v>
      </c>
      <c r="D371" s="114">
        <f>ROUND(SUM(D366:D370),2)</f>
        <v>0</v>
      </c>
    </row>
    <row r="372" spans="1:11" ht="12.75" x14ac:dyDescent="0.2">
      <c r="B372" s="108"/>
      <c r="C372" s="149"/>
      <c r="E372" s="88"/>
      <c r="F372" s="88"/>
      <c r="G372" s="88"/>
      <c r="H372" s="150"/>
      <c r="I372" s="150"/>
      <c r="J372" s="88"/>
      <c r="K372" s="88"/>
    </row>
    <row r="373" spans="1:11" ht="12.75" x14ac:dyDescent="0.2">
      <c r="B373" s="88" t="s">
        <v>189</v>
      </c>
      <c r="C373" s="150"/>
      <c r="D373" s="150"/>
      <c r="E373" s="88"/>
      <c r="F373" s="88"/>
      <c r="G373" s="88"/>
      <c r="H373" s="150"/>
      <c r="I373" s="150"/>
      <c r="J373" s="88"/>
      <c r="K373" s="88"/>
    </row>
    <row r="374" spans="1:11" ht="12.75" x14ac:dyDescent="0.2">
      <c r="B374" s="151"/>
      <c r="C374" s="88"/>
      <c r="D374" s="88"/>
      <c r="E374" s="88"/>
      <c r="F374" s="88"/>
      <c r="G374" s="88"/>
      <c r="H374" s="88"/>
      <c r="I374" s="88"/>
      <c r="J374" s="88"/>
      <c r="K374" s="88"/>
    </row>
    <row r="375" spans="1:11" ht="12.75" x14ac:dyDescent="0.2">
      <c r="C375" s="88"/>
      <c r="D375" s="88"/>
      <c r="E375" s="88"/>
      <c r="F375" s="88"/>
      <c r="G375" s="88"/>
      <c r="H375" s="88"/>
      <c r="I375" s="88"/>
      <c r="J375" s="88"/>
      <c r="K375" s="88"/>
    </row>
    <row r="376" spans="1:11" ht="12.75" x14ac:dyDescent="0.2">
      <c r="A376" s="1" t="s">
        <v>296</v>
      </c>
      <c r="B376" s="2" t="str">
        <f>$B$1</f>
        <v>DISTRICT SCHOOL BOARD OF OKEECHOBEE COUNTY</v>
      </c>
      <c r="C376" s="88"/>
      <c r="D376" s="88"/>
      <c r="E376" s="88"/>
      <c r="F376" s="88"/>
      <c r="G376" s="88"/>
      <c r="J376" s="88"/>
      <c r="K376" s="88"/>
    </row>
    <row r="377" spans="1:11" ht="12.75" x14ac:dyDescent="0.2">
      <c r="B377" s="89" t="s">
        <v>297</v>
      </c>
      <c r="C377" s="88"/>
      <c r="D377" s="88"/>
      <c r="E377" s="88"/>
      <c r="J377" s="92"/>
    </row>
    <row r="378" spans="1:11" ht="12.75" x14ac:dyDescent="0.2">
      <c r="B378" s="89" t="s">
        <v>298</v>
      </c>
      <c r="C378" s="88"/>
      <c r="D378" s="88"/>
      <c r="E378" s="88"/>
      <c r="J378" s="92"/>
    </row>
    <row r="379" spans="1:11" ht="12.75" x14ac:dyDescent="0.2">
      <c r="B379" s="89" t="s">
        <v>299</v>
      </c>
      <c r="C379" s="88"/>
      <c r="D379" s="88"/>
      <c r="E379" s="88"/>
      <c r="J379" s="92" t="s">
        <v>300</v>
      </c>
    </row>
    <row r="380" spans="1:11" ht="12.75" x14ac:dyDescent="0.2">
      <c r="B380" s="89" t="s">
        <v>301</v>
      </c>
      <c r="C380" s="88"/>
      <c r="D380" s="88"/>
      <c r="E380" s="88"/>
      <c r="J380" s="92"/>
    </row>
    <row r="381" spans="1:11" ht="12.75" x14ac:dyDescent="0.2">
      <c r="B381" s="15" t="str">
        <f>B4</f>
        <v>For the Fiscal Year Ended June 30, 2021</v>
      </c>
      <c r="C381" s="88"/>
      <c r="D381" s="88"/>
      <c r="E381" s="93"/>
      <c r="J381" s="92" t="s">
        <v>302</v>
      </c>
    </row>
    <row r="382" spans="1:11" ht="49.5" customHeight="1" x14ac:dyDescent="0.2">
      <c r="B382" s="454" t="s">
        <v>11</v>
      </c>
      <c r="C382" s="152" t="s">
        <v>303</v>
      </c>
      <c r="D382" s="153" t="s">
        <v>304</v>
      </c>
      <c r="E382" s="153" t="s">
        <v>305</v>
      </c>
      <c r="F382" s="153" t="s">
        <v>306</v>
      </c>
      <c r="G382" s="153" t="s">
        <v>307</v>
      </c>
      <c r="H382" s="153" t="s">
        <v>308</v>
      </c>
      <c r="I382" s="153" t="s">
        <v>309</v>
      </c>
      <c r="J382" s="443" t="s">
        <v>310</v>
      </c>
    </row>
    <row r="383" spans="1:11" ht="12.75" x14ac:dyDescent="0.2">
      <c r="B383" s="454"/>
      <c r="C383" s="154" t="s">
        <v>311</v>
      </c>
      <c r="D383" s="155">
        <v>441</v>
      </c>
      <c r="E383" s="156">
        <v>442</v>
      </c>
      <c r="F383" s="156">
        <v>443</v>
      </c>
      <c r="G383" s="156">
        <v>444</v>
      </c>
      <c r="H383" s="156">
        <v>445</v>
      </c>
      <c r="I383" s="156">
        <v>446</v>
      </c>
      <c r="J383" s="444"/>
    </row>
    <row r="384" spans="1:11" ht="14.25" customHeight="1" x14ac:dyDescent="0.2">
      <c r="B384" s="157" t="s">
        <v>14</v>
      </c>
      <c r="C384" s="158"/>
      <c r="D384" s="158"/>
      <c r="E384" s="159"/>
      <c r="F384" s="159"/>
      <c r="G384" s="159"/>
      <c r="H384" s="159"/>
      <c r="I384" s="159"/>
      <c r="J384" s="137"/>
    </row>
    <row r="385" spans="2:11" ht="12.75" x14ac:dyDescent="0.2">
      <c r="B385" s="100" t="s">
        <v>20</v>
      </c>
      <c r="C385" s="103">
        <v>3199</v>
      </c>
      <c r="D385" s="160"/>
      <c r="E385" s="160">
        <v>13880.76</v>
      </c>
      <c r="F385" s="160"/>
      <c r="G385" s="81"/>
      <c r="H385" s="81"/>
      <c r="I385" s="81"/>
      <c r="J385" s="161">
        <f>SUM(D385:I385)</f>
        <v>13880.76</v>
      </c>
    </row>
    <row r="386" spans="2:11" ht="18.75" customHeight="1" x14ac:dyDescent="0.2">
      <c r="B386" s="119" t="s">
        <v>312</v>
      </c>
      <c r="C386" s="113">
        <v>3100</v>
      </c>
      <c r="D386" s="86">
        <f t="shared" ref="D386:I386" si="6">SUM(D385:D385)</f>
        <v>0</v>
      </c>
      <c r="E386" s="86">
        <f t="shared" si="6"/>
        <v>13880.76</v>
      </c>
      <c r="F386" s="86">
        <f t="shared" si="6"/>
        <v>0</v>
      </c>
      <c r="G386" s="86">
        <f t="shared" si="6"/>
        <v>0</v>
      </c>
      <c r="H386" s="86">
        <f t="shared" si="6"/>
        <v>0</v>
      </c>
      <c r="I386" s="86">
        <f t="shared" si="6"/>
        <v>0</v>
      </c>
      <c r="J386" s="161">
        <f>SUM(D386:I386)</f>
        <v>13880.76</v>
      </c>
    </row>
    <row r="387" spans="2:11" ht="14.25" customHeight="1" x14ac:dyDescent="0.2">
      <c r="B387" s="162" t="s">
        <v>24</v>
      </c>
      <c r="C387" s="163"/>
      <c r="D387" s="163"/>
      <c r="E387" s="164"/>
      <c r="F387" s="164"/>
      <c r="G387" s="164"/>
      <c r="H387" s="164"/>
      <c r="I387" s="164"/>
      <c r="J387" s="146"/>
    </row>
    <row r="388" spans="2:11" ht="18.75" customHeight="1" x14ac:dyDescent="0.2">
      <c r="B388" s="100" t="s">
        <v>313</v>
      </c>
      <c r="C388" s="103">
        <v>3271</v>
      </c>
      <c r="D388" s="165">
        <v>1376369.83</v>
      </c>
      <c r="E388" s="165">
        <v>275579</v>
      </c>
      <c r="F388" s="165"/>
      <c r="G388" s="165"/>
      <c r="H388" s="165"/>
      <c r="I388" s="165"/>
      <c r="J388" s="161">
        <f>SUM(D388:I388)</f>
        <v>1651948.83</v>
      </c>
      <c r="K388" s="166" t="s">
        <v>314</v>
      </c>
    </row>
    <row r="389" spans="2:11" ht="18.75" customHeight="1" x14ac:dyDescent="0.2">
      <c r="B389" s="100" t="s">
        <v>315</v>
      </c>
      <c r="C389" s="103">
        <v>3272</v>
      </c>
      <c r="D389" s="167"/>
      <c r="E389" s="165">
        <v>65182</v>
      </c>
      <c r="F389" s="167"/>
      <c r="G389" s="165"/>
      <c r="H389" s="167"/>
      <c r="I389" s="165"/>
      <c r="J389" s="161">
        <f>SUM(D389:I389)</f>
        <v>65182</v>
      </c>
      <c r="K389" s="166" t="s">
        <v>314</v>
      </c>
    </row>
    <row r="390" spans="2:11" ht="18.75" customHeight="1" x14ac:dyDescent="0.2">
      <c r="B390" s="100" t="s">
        <v>316</v>
      </c>
      <c r="C390" s="103">
        <v>3273</v>
      </c>
      <c r="D390" s="167"/>
      <c r="E390" s="165">
        <v>74800</v>
      </c>
      <c r="F390" s="167"/>
      <c r="G390" s="165"/>
      <c r="H390" s="167"/>
      <c r="I390" s="165"/>
      <c r="J390" s="161">
        <f>SUM(D390:I390)</f>
        <v>74800</v>
      </c>
      <c r="K390" s="166" t="s">
        <v>314</v>
      </c>
    </row>
    <row r="391" spans="2:11" ht="18.75" customHeight="1" x14ac:dyDescent="0.2">
      <c r="B391" s="100" t="s">
        <v>32</v>
      </c>
      <c r="C391" s="103">
        <v>3299</v>
      </c>
      <c r="D391" s="165"/>
      <c r="E391" s="168"/>
      <c r="F391" s="168"/>
      <c r="G391" s="168"/>
      <c r="H391" s="168"/>
      <c r="I391" s="168"/>
      <c r="J391" s="161">
        <f>SUM(D391:I391)</f>
        <v>0</v>
      </c>
    </row>
    <row r="392" spans="2:11" ht="18.75" customHeight="1" x14ac:dyDescent="0.2">
      <c r="B392" s="100" t="s">
        <v>34</v>
      </c>
      <c r="C392" s="104">
        <v>3200</v>
      </c>
      <c r="D392" s="86">
        <f t="shared" ref="D392:I392" si="7">ROUND(SUM(D388:D391),2)</f>
        <v>1376369.83</v>
      </c>
      <c r="E392" s="86">
        <f t="shared" si="7"/>
        <v>415561</v>
      </c>
      <c r="F392" s="169">
        <f t="shared" si="7"/>
        <v>0</v>
      </c>
      <c r="G392" s="169">
        <f t="shared" si="7"/>
        <v>0</v>
      </c>
      <c r="H392" s="169">
        <f t="shared" si="7"/>
        <v>0</v>
      </c>
      <c r="I392" s="169">
        <f t="shared" si="7"/>
        <v>0</v>
      </c>
      <c r="J392" s="161">
        <f>SUM(D392:I392)</f>
        <v>1791930.83</v>
      </c>
    </row>
    <row r="393" spans="2:11" ht="13.5" customHeight="1" x14ac:dyDescent="0.2">
      <c r="B393" s="97" t="s">
        <v>82</v>
      </c>
      <c r="C393" s="102"/>
      <c r="D393" s="102"/>
      <c r="E393" s="106"/>
      <c r="F393" s="106"/>
      <c r="G393" s="106"/>
      <c r="H393" s="106"/>
      <c r="I393" s="106"/>
      <c r="J393" s="137"/>
    </row>
    <row r="394" spans="2:11" ht="18.75" customHeight="1" x14ac:dyDescent="0.2">
      <c r="B394" s="100" t="s">
        <v>143</v>
      </c>
      <c r="C394" s="103">
        <v>3495</v>
      </c>
      <c r="D394" s="165"/>
      <c r="E394" s="165">
        <v>113.8</v>
      </c>
      <c r="F394" s="165"/>
      <c r="G394" s="165"/>
      <c r="H394" s="165"/>
      <c r="I394" s="165"/>
      <c r="J394" s="114">
        <f>SUM(D394:I394)</f>
        <v>113.8</v>
      </c>
    </row>
    <row r="395" spans="2:11" ht="18.75" customHeight="1" x14ac:dyDescent="0.2">
      <c r="B395" s="100" t="s">
        <v>147</v>
      </c>
      <c r="C395" s="104">
        <v>3400</v>
      </c>
      <c r="D395" s="86">
        <f t="shared" ref="D395:I395" si="8">ROUND(SUM(D394:D394),2)</f>
        <v>0</v>
      </c>
      <c r="E395" s="86">
        <f t="shared" si="8"/>
        <v>113.8</v>
      </c>
      <c r="F395" s="169">
        <f t="shared" si="8"/>
        <v>0</v>
      </c>
      <c r="G395" s="169">
        <f t="shared" si="8"/>
        <v>0</v>
      </c>
      <c r="H395" s="169">
        <f t="shared" si="8"/>
        <v>0</v>
      </c>
      <c r="I395" s="169">
        <f t="shared" si="8"/>
        <v>0</v>
      </c>
      <c r="J395" s="86">
        <f>SUM(D395:I395)</f>
        <v>113.8</v>
      </c>
    </row>
    <row r="396" spans="2:11" ht="18.75" customHeight="1" x14ac:dyDescent="0.2">
      <c r="B396" s="107" t="s">
        <v>148</v>
      </c>
      <c r="C396" s="104">
        <v>3000</v>
      </c>
      <c r="D396" s="86">
        <f t="shared" ref="D396:I396" si="9">ROUND(D386+D392+D395,2)</f>
        <v>1376369.83</v>
      </c>
      <c r="E396" s="86">
        <f t="shared" si="9"/>
        <v>429555.56</v>
      </c>
      <c r="F396" s="86">
        <f t="shared" si="9"/>
        <v>0</v>
      </c>
      <c r="G396" s="86">
        <f t="shared" si="9"/>
        <v>0</v>
      </c>
      <c r="H396" s="86">
        <f t="shared" si="9"/>
        <v>0</v>
      </c>
      <c r="I396" s="86">
        <f t="shared" si="9"/>
        <v>0</v>
      </c>
      <c r="J396" s="86">
        <f>ROUND(J386+J392+J395,2)</f>
        <v>1805925.39</v>
      </c>
    </row>
    <row r="397" spans="2:11" ht="12.75" x14ac:dyDescent="0.2">
      <c r="B397" s="88"/>
      <c r="C397" s="88"/>
      <c r="D397" s="88"/>
      <c r="E397" s="105"/>
      <c r="F397" s="88"/>
      <c r="G397" s="88"/>
      <c r="H397" s="88"/>
      <c r="I397" s="88"/>
      <c r="J397" s="88"/>
      <c r="K397" s="88"/>
    </row>
    <row r="398" spans="2:11" ht="12.75" x14ac:dyDescent="0.2">
      <c r="B398" s="108" t="s">
        <v>189</v>
      </c>
      <c r="C398" s="88"/>
      <c r="D398" s="88"/>
      <c r="E398" s="88"/>
      <c r="F398" s="88"/>
      <c r="G398" s="88"/>
      <c r="H398" s="88"/>
      <c r="I398" s="88"/>
      <c r="J398" s="88"/>
      <c r="K398" s="88"/>
    </row>
    <row r="399" spans="2:11" ht="12" customHeight="1" x14ac:dyDescent="0.2">
      <c r="B399" s="88"/>
      <c r="C399" s="150"/>
      <c r="D399" s="150"/>
      <c r="E399" s="88"/>
      <c r="F399" s="88"/>
      <c r="G399" s="88"/>
      <c r="H399" s="150"/>
      <c r="I399" s="150"/>
      <c r="J399" s="88"/>
      <c r="K399" s="88"/>
    </row>
    <row r="400" spans="2:11" ht="12" customHeight="1" x14ac:dyDescent="0.2">
      <c r="B400" s="88"/>
      <c r="C400" s="150"/>
      <c r="D400" s="150"/>
      <c r="E400" s="88"/>
      <c r="F400" s="88"/>
      <c r="G400" s="88"/>
      <c r="H400" s="150"/>
      <c r="I400" s="150"/>
      <c r="J400" s="88"/>
      <c r="K400" s="88"/>
    </row>
    <row r="401" spans="1:11" ht="12.75" x14ac:dyDescent="0.2">
      <c r="A401" s="1" t="s">
        <v>317</v>
      </c>
      <c r="B401" s="2" t="str">
        <f>$B$1</f>
        <v>DISTRICT SCHOOL BOARD OF OKEECHOBEE COUNTY</v>
      </c>
      <c r="C401" s="88"/>
      <c r="D401" s="88"/>
      <c r="E401" s="88"/>
      <c r="F401" s="88"/>
      <c r="G401" s="88"/>
      <c r="H401" s="90"/>
      <c r="I401" s="50"/>
      <c r="K401" s="91" t="s">
        <v>300</v>
      </c>
    </row>
    <row r="402" spans="1:11" ht="12.75" x14ac:dyDescent="0.2">
      <c r="B402" s="89" t="s">
        <v>318</v>
      </c>
      <c r="C402" s="88"/>
      <c r="D402" s="88"/>
      <c r="E402" s="88"/>
      <c r="F402" s="88"/>
      <c r="G402" s="88"/>
      <c r="H402" s="88"/>
      <c r="I402" s="50"/>
      <c r="K402" s="92" t="s">
        <v>319</v>
      </c>
    </row>
    <row r="403" spans="1:11" ht="12.75" x14ac:dyDescent="0.2">
      <c r="B403" s="52" t="str">
        <f>B4</f>
        <v>For the Fiscal Year Ended June 30, 2021</v>
      </c>
      <c r="C403" s="126"/>
      <c r="D403" s="127"/>
      <c r="E403" s="127"/>
      <c r="F403" s="127"/>
      <c r="G403" s="127"/>
      <c r="H403" s="127"/>
      <c r="I403" s="128"/>
      <c r="J403" s="127"/>
      <c r="K403" s="129" t="s">
        <v>320</v>
      </c>
    </row>
    <row r="404" spans="1:11" ht="13.5" customHeight="1" x14ac:dyDescent="0.2">
      <c r="B404" s="447" t="s">
        <v>153</v>
      </c>
      <c r="C404" s="449" t="s">
        <v>12</v>
      </c>
      <c r="D404" s="53">
        <v>100</v>
      </c>
      <c r="E404" s="53">
        <v>200</v>
      </c>
      <c r="F404" s="53">
        <v>300</v>
      </c>
      <c r="G404" s="53">
        <v>400</v>
      </c>
      <c r="H404" s="53">
        <v>500</v>
      </c>
      <c r="I404" s="53">
        <v>600</v>
      </c>
      <c r="J404" s="53">
        <v>700</v>
      </c>
      <c r="K404" s="450" t="s">
        <v>154</v>
      </c>
    </row>
    <row r="405" spans="1:11" ht="25.5" x14ac:dyDescent="0.2">
      <c r="B405" s="453"/>
      <c r="C405" s="449"/>
      <c r="D405" s="54" t="s">
        <v>155</v>
      </c>
      <c r="E405" s="54" t="s">
        <v>156</v>
      </c>
      <c r="F405" s="54" t="s">
        <v>157</v>
      </c>
      <c r="G405" s="54" t="s">
        <v>158</v>
      </c>
      <c r="H405" s="54" t="s">
        <v>159</v>
      </c>
      <c r="I405" s="54" t="s">
        <v>160</v>
      </c>
      <c r="J405" s="55" t="s">
        <v>161</v>
      </c>
      <c r="K405" s="450"/>
    </row>
    <row r="406" spans="1:11" ht="13.5" customHeight="1" x14ac:dyDescent="0.2">
      <c r="B406" s="130" t="s">
        <v>162</v>
      </c>
      <c r="C406" s="131"/>
      <c r="D406" s="132"/>
      <c r="E406" s="132"/>
      <c r="F406" s="132"/>
      <c r="G406" s="132"/>
      <c r="H406" s="132"/>
      <c r="I406" s="132"/>
      <c r="J406" s="132"/>
      <c r="K406" s="132"/>
    </row>
    <row r="407" spans="1:11" ht="18.75" customHeight="1" x14ac:dyDescent="0.2">
      <c r="B407" s="100" t="s">
        <v>163</v>
      </c>
      <c r="C407" s="103">
        <v>5000</v>
      </c>
      <c r="D407" s="26">
        <v>401250.31</v>
      </c>
      <c r="E407" s="26">
        <v>72261.67</v>
      </c>
      <c r="F407" s="26">
        <v>360459.51</v>
      </c>
      <c r="G407" s="26">
        <v>0</v>
      </c>
      <c r="H407" s="26">
        <v>40410.959999999999</v>
      </c>
      <c r="I407" s="26">
        <f>63738.27-22440</f>
        <v>41298.269999999997</v>
      </c>
      <c r="J407" s="26">
        <v>6660.75</v>
      </c>
      <c r="K407" s="59">
        <f t="shared" ref="K407:K424" si="10">ROUND(SUM(D407:J407),2)</f>
        <v>922341.47</v>
      </c>
    </row>
    <row r="408" spans="1:11" ht="18.75" customHeight="1" x14ac:dyDescent="0.2">
      <c r="B408" s="60" t="s">
        <v>164</v>
      </c>
      <c r="C408" s="113">
        <v>6100</v>
      </c>
      <c r="D408" s="26">
        <v>12830.35</v>
      </c>
      <c r="E408" s="26">
        <v>1597.42</v>
      </c>
      <c r="F408" s="26">
        <v>0</v>
      </c>
      <c r="G408" s="26">
        <v>0</v>
      </c>
      <c r="H408" s="26">
        <v>8300.1299999999992</v>
      </c>
      <c r="I408" s="26">
        <v>0</v>
      </c>
      <c r="J408" s="26">
        <v>0</v>
      </c>
      <c r="K408" s="59">
        <f t="shared" si="10"/>
        <v>22727.9</v>
      </c>
    </row>
    <row r="409" spans="1:11" ht="18.75" customHeight="1" x14ac:dyDescent="0.2">
      <c r="B409" s="100" t="s">
        <v>165</v>
      </c>
      <c r="C409" s="103">
        <v>6200</v>
      </c>
      <c r="D409" s="26">
        <v>1381.5</v>
      </c>
      <c r="E409" s="26">
        <v>172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59">
        <f t="shared" si="10"/>
        <v>1553.5</v>
      </c>
    </row>
    <row r="410" spans="1:11" ht="18.75" customHeight="1" x14ac:dyDescent="0.2">
      <c r="B410" s="100" t="s">
        <v>292</v>
      </c>
      <c r="C410" s="103">
        <v>6300</v>
      </c>
      <c r="D410" s="26">
        <v>3740.64</v>
      </c>
      <c r="E410" s="26">
        <v>465.71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59">
        <f t="shared" si="10"/>
        <v>4206.3500000000004</v>
      </c>
    </row>
    <row r="411" spans="1:11" ht="18.75" customHeight="1" x14ac:dyDescent="0.2">
      <c r="B411" s="100" t="s">
        <v>167</v>
      </c>
      <c r="C411" s="103">
        <v>6400</v>
      </c>
      <c r="D411" s="26">
        <v>1168.78</v>
      </c>
      <c r="E411" s="26">
        <v>145.52000000000001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59">
        <f t="shared" si="10"/>
        <v>1314.3</v>
      </c>
    </row>
    <row r="412" spans="1:11" ht="18.75" customHeight="1" x14ac:dyDescent="0.2">
      <c r="B412" s="100" t="s">
        <v>168</v>
      </c>
      <c r="C412" s="103">
        <v>6500</v>
      </c>
      <c r="D412" s="26">
        <v>5144.28</v>
      </c>
      <c r="E412" s="26">
        <v>640.46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59">
        <f t="shared" si="10"/>
        <v>5784.74</v>
      </c>
    </row>
    <row r="413" spans="1:11" ht="18.75" customHeight="1" x14ac:dyDescent="0.2">
      <c r="B413" s="100" t="s">
        <v>169</v>
      </c>
      <c r="C413" s="103">
        <v>7100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59">
        <f t="shared" si="10"/>
        <v>0</v>
      </c>
    </row>
    <row r="414" spans="1:11" ht="18.75" customHeight="1" x14ac:dyDescent="0.2">
      <c r="B414" s="100" t="s">
        <v>170</v>
      </c>
      <c r="C414" s="103">
        <v>7200</v>
      </c>
      <c r="D414" s="26">
        <v>1142.4000000000001</v>
      </c>
      <c r="E414" s="26">
        <v>142.22</v>
      </c>
      <c r="F414" s="26">
        <v>0</v>
      </c>
      <c r="G414" s="26">
        <v>0</v>
      </c>
      <c r="H414" s="26">
        <v>0</v>
      </c>
      <c r="I414" s="26">
        <v>0</v>
      </c>
      <c r="J414" s="26">
        <v>61169.94</v>
      </c>
      <c r="K414" s="59">
        <f t="shared" si="10"/>
        <v>62454.559999999998</v>
      </c>
    </row>
    <row r="415" spans="1:11" ht="18.75" customHeight="1" x14ac:dyDescent="0.2">
      <c r="B415" s="100" t="s">
        <v>171</v>
      </c>
      <c r="C415" s="103">
        <v>7300</v>
      </c>
      <c r="D415" s="26">
        <v>14076.95</v>
      </c>
      <c r="E415" s="26">
        <v>1752.6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59">
        <f t="shared" si="10"/>
        <v>15829.55</v>
      </c>
    </row>
    <row r="416" spans="1:11" ht="18.75" customHeight="1" x14ac:dyDescent="0.2">
      <c r="B416" s="100" t="s">
        <v>172</v>
      </c>
      <c r="C416" s="103">
        <v>7410</v>
      </c>
      <c r="D416" s="26"/>
      <c r="E416" s="26"/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59">
        <f t="shared" si="10"/>
        <v>0</v>
      </c>
    </row>
    <row r="417" spans="2:11" ht="18.75" customHeight="1" x14ac:dyDescent="0.2">
      <c r="B417" s="100" t="s">
        <v>173</v>
      </c>
      <c r="C417" s="103">
        <v>7500</v>
      </c>
      <c r="D417" s="26">
        <v>2494.06</v>
      </c>
      <c r="E417" s="26">
        <v>310.51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59">
        <f t="shared" si="10"/>
        <v>2804.57</v>
      </c>
    </row>
    <row r="418" spans="2:11" ht="18.75" customHeight="1" x14ac:dyDescent="0.2">
      <c r="B418" s="100" t="s">
        <v>174</v>
      </c>
      <c r="C418" s="103">
        <v>7600</v>
      </c>
      <c r="D418" s="26">
        <v>18428.509999999998</v>
      </c>
      <c r="E418" s="26">
        <v>2294.36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59">
        <f t="shared" si="10"/>
        <v>20722.87</v>
      </c>
    </row>
    <row r="419" spans="2:11" ht="18.75" customHeight="1" x14ac:dyDescent="0.2">
      <c r="B419" s="100" t="s">
        <v>175</v>
      </c>
      <c r="C419" s="103">
        <v>7700</v>
      </c>
      <c r="D419" s="26">
        <v>4190.3999999999996</v>
      </c>
      <c r="E419" s="26">
        <v>521.70000000000005</v>
      </c>
      <c r="F419" s="26">
        <v>0</v>
      </c>
      <c r="G419" s="26">
        <v>0</v>
      </c>
      <c r="H419" s="26">
        <v>4591</v>
      </c>
      <c r="I419" s="26">
        <v>0</v>
      </c>
      <c r="J419" s="26">
        <v>0</v>
      </c>
      <c r="K419" s="59">
        <f t="shared" si="10"/>
        <v>9303.1</v>
      </c>
    </row>
    <row r="420" spans="2:11" ht="18.75" customHeight="1" x14ac:dyDescent="0.2">
      <c r="B420" s="60" t="s">
        <v>176</v>
      </c>
      <c r="C420" s="113">
        <v>7800</v>
      </c>
      <c r="D420" s="26">
        <v>36460.9</v>
      </c>
      <c r="E420" s="26">
        <v>6312.88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59">
        <f t="shared" si="10"/>
        <v>42773.78</v>
      </c>
    </row>
    <row r="421" spans="2:11" ht="18.75" customHeight="1" x14ac:dyDescent="0.2">
      <c r="B421" s="100" t="s">
        <v>177</v>
      </c>
      <c r="C421" s="103">
        <v>7900</v>
      </c>
      <c r="D421" s="26">
        <v>53722.38</v>
      </c>
      <c r="E421" s="26">
        <v>9297.11</v>
      </c>
      <c r="F421" s="26">
        <v>4188.63</v>
      </c>
      <c r="G421" s="26">
        <v>0</v>
      </c>
      <c r="H421" s="26">
        <v>144501.44</v>
      </c>
      <c r="I421" s="26">
        <f>27137.84-26999.85</f>
        <v>137.9900000000016</v>
      </c>
      <c r="J421" s="26">
        <v>770</v>
      </c>
      <c r="K421" s="59">
        <f t="shared" si="10"/>
        <v>212617.55</v>
      </c>
    </row>
    <row r="422" spans="2:11" ht="18.75" customHeight="1" x14ac:dyDescent="0.2">
      <c r="B422" s="100" t="s">
        <v>178</v>
      </c>
      <c r="C422" s="103">
        <v>8100</v>
      </c>
      <c r="D422" s="26">
        <v>2219.4299999999998</v>
      </c>
      <c r="E422" s="26">
        <v>276.31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59">
        <f t="shared" si="10"/>
        <v>2495.7399999999998</v>
      </c>
    </row>
    <row r="423" spans="2:11" ht="18.75" customHeight="1" x14ac:dyDescent="0.2">
      <c r="B423" s="60" t="s">
        <v>179</v>
      </c>
      <c r="C423" s="25">
        <v>8200</v>
      </c>
      <c r="D423" s="26"/>
      <c r="E423" s="26"/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59">
        <f t="shared" si="10"/>
        <v>0</v>
      </c>
    </row>
    <row r="424" spans="2:11" ht="18.75" customHeight="1" x14ac:dyDescent="0.2">
      <c r="B424" s="100" t="s">
        <v>180</v>
      </c>
      <c r="C424" s="103">
        <v>9100</v>
      </c>
      <c r="D424" s="26"/>
      <c r="E424" s="26"/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59">
        <f t="shared" si="10"/>
        <v>0</v>
      </c>
    </row>
    <row r="425" spans="2:11" ht="13.5" customHeight="1" x14ac:dyDescent="0.2">
      <c r="B425" s="97" t="s">
        <v>181</v>
      </c>
      <c r="C425" s="133"/>
      <c r="D425" s="134"/>
      <c r="E425" s="134"/>
      <c r="F425" s="134"/>
      <c r="G425" s="134"/>
      <c r="H425" s="134"/>
      <c r="I425" s="40"/>
      <c r="J425" s="134"/>
      <c r="K425" s="106"/>
    </row>
    <row r="426" spans="2:11" ht="18.75" customHeight="1" x14ac:dyDescent="0.2">
      <c r="B426" s="100" t="s">
        <v>172</v>
      </c>
      <c r="C426" s="103">
        <v>7420</v>
      </c>
      <c r="D426" s="135"/>
      <c r="E426" s="135"/>
      <c r="F426" s="135"/>
      <c r="G426" s="135"/>
      <c r="H426" s="135"/>
      <c r="I426" s="26"/>
      <c r="J426" s="135"/>
      <c r="K426" s="59">
        <f>ROUND(I426,2)</f>
        <v>0</v>
      </c>
    </row>
    <row r="427" spans="2:11" ht="18.75" customHeight="1" x14ac:dyDescent="0.2">
      <c r="B427" s="100" t="s">
        <v>183</v>
      </c>
      <c r="C427" s="103">
        <v>9300</v>
      </c>
      <c r="D427" s="135"/>
      <c r="E427" s="135"/>
      <c r="F427" s="135"/>
      <c r="G427" s="135"/>
      <c r="H427" s="135"/>
      <c r="I427" s="26">
        <v>49439.85</v>
      </c>
      <c r="J427" s="135"/>
      <c r="K427" s="59">
        <f>ROUND(I427,2)</f>
        <v>49439.85</v>
      </c>
    </row>
    <row r="428" spans="2:11" ht="18.75" customHeight="1" x14ac:dyDescent="0.2">
      <c r="B428" s="136" t="s">
        <v>187</v>
      </c>
      <c r="C428" s="133"/>
      <c r="D428" s="137">
        <f>ROUND(SUM(D407:D424),2)</f>
        <v>558250.89</v>
      </c>
      <c r="E428" s="138">
        <f>ROUND(SUM(E407:E424),2)</f>
        <v>96190.47</v>
      </c>
      <c r="F428" s="138">
        <f>ROUND(SUM(F407:F424),2)</f>
        <v>364648.14</v>
      </c>
      <c r="G428" s="138">
        <f>ROUND(SUM(G407:G424),2)</f>
        <v>0</v>
      </c>
      <c r="H428" s="138">
        <f>ROUND(SUM(H407:H424),2)</f>
        <v>197803.53</v>
      </c>
      <c r="I428" s="138">
        <f>ROUND(SUM(I407:I424)+SUM(I426:I427),2)</f>
        <v>90876.11</v>
      </c>
      <c r="J428" s="138">
        <f>ROUND(SUM(J407:J424),2)</f>
        <v>68600.69</v>
      </c>
      <c r="K428" s="139">
        <f>ROUND(SUM(D428:J428),2)</f>
        <v>1376369.83</v>
      </c>
    </row>
    <row r="429" spans="2:11" ht="18.75" customHeight="1" x14ac:dyDescent="0.2">
      <c r="B429" s="140" t="s">
        <v>293</v>
      </c>
      <c r="C429" s="141"/>
      <c r="D429" s="142"/>
      <c r="E429" s="143"/>
      <c r="F429" s="143"/>
      <c r="G429" s="143"/>
      <c r="H429" s="143"/>
      <c r="I429" s="143"/>
      <c r="J429" s="142"/>
      <c r="K429" s="28">
        <f>ROUND(D396-K428,2)</f>
        <v>0</v>
      </c>
    </row>
    <row r="430" spans="2:11" ht="33" customHeight="1" x14ac:dyDescent="0.2">
      <c r="B430" s="112" t="s">
        <v>194</v>
      </c>
      <c r="C430" s="144" t="s">
        <v>12</v>
      </c>
      <c r="D430" s="145"/>
    </row>
    <row r="431" spans="2:11" ht="18.75" customHeight="1" x14ac:dyDescent="0.2">
      <c r="B431" s="110" t="s">
        <v>195</v>
      </c>
      <c r="C431" s="103">
        <v>3720</v>
      </c>
      <c r="D431" s="45"/>
    </row>
    <row r="432" spans="2:11" ht="18.75" customHeight="1" x14ac:dyDescent="0.2">
      <c r="B432" s="110" t="s">
        <v>294</v>
      </c>
      <c r="C432" s="103">
        <v>3730</v>
      </c>
      <c r="D432" s="45"/>
    </row>
    <row r="433" spans="2:4" ht="18.75" customHeight="1" x14ac:dyDescent="0.2">
      <c r="B433" s="110" t="s">
        <v>197</v>
      </c>
      <c r="C433" s="103">
        <v>3740</v>
      </c>
      <c r="D433" s="45"/>
    </row>
    <row r="434" spans="2:4" ht="13.5" customHeight="1" x14ac:dyDescent="0.2">
      <c r="B434" s="97" t="s">
        <v>198</v>
      </c>
      <c r="C434" s="102"/>
      <c r="D434" s="146"/>
    </row>
    <row r="435" spans="2:4" ht="18.75" customHeight="1" x14ac:dyDescent="0.2">
      <c r="B435" s="100" t="s">
        <v>261</v>
      </c>
      <c r="C435" s="103">
        <v>3610</v>
      </c>
      <c r="D435" s="45"/>
    </row>
    <row r="436" spans="2:4" ht="18.75" customHeight="1" x14ac:dyDescent="0.2">
      <c r="B436" s="100" t="s">
        <v>199</v>
      </c>
      <c r="C436" s="103">
        <v>3620</v>
      </c>
      <c r="D436" s="45"/>
    </row>
    <row r="437" spans="2:4" ht="18.75" customHeight="1" x14ac:dyDescent="0.2">
      <c r="B437" s="100" t="s">
        <v>200</v>
      </c>
      <c r="C437" s="103">
        <v>3630</v>
      </c>
      <c r="D437" s="45"/>
    </row>
    <row r="438" spans="2:4" ht="18.75" customHeight="1" x14ac:dyDescent="0.2">
      <c r="B438" s="100" t="s">
        <v>262</v>
      </c>
      <c r="C438" s="103">
        <v>3650</v>
      </c>
      <c r="D438" s="45"/>
    </row>
    <row r="439" spans="2:4" ht="18.75" customHeight="1" x14ac:dyDescent="0.2">
      <c r="B439" s="100" t="s">
        <v>202</v>
      </c>
      <c r="C439" s="103">
        <v>3660</v>
      </c>
      <c r="D439" s="45"/>
    </row>
    <row r="440" spans="2:4" ht="18.75" customHeight="1" x14ac:dyDescent="0.2">
      <c r="B440" s="100" t="s">
        <v>203</v>
      </c>
      <c r="C440" s="103">
        <v>3670</v>
      </c>
      <c r="D440" s="35"/>
    </row>
    <row r="441" spans="2:4" ht="18.75" customHeight="1" x14ac:dyDescent="0.2">
      <c r="B441" s="100" t="s">
        <v>204</v>
      </c>
      <c r="C441" s="103">
        <v>3690</v>
      </c>
      <c r="D441" s="147"/>
    </row>
    <row r="442" spans="2:4" ht="18.75" customHeight="1" x14ac:dyDescent="0.2">
      <c r="B442" s="100" t="s">
        <v>205</v>
      </c>
      <c r="C442" s="104">
        <v>3600</v>
      </c>
      <c r="D442" s="86">
        <f>ROUND(SUM(D435:D441),2)</f>
        <v>0</v>
      </c>
    </row>
    <row r="443" spans="2:4" ht="13.5" customHeight="1" x14ac:dyDescent="0.2">
      <c r="B443" s="97" t="s">
        <v>206</v>
      </c>
      <c r="C443" s="102"/>
      <c r="D443" s="146"/>
    </row>
    <row r="444" spans="2:4" ht="18.75" customHeight="1" x14ac:dyDescent="0.2">
      <c r="B444" s="100" t="s">
        <v>295</v>
      </c>
      <c r="C444" s="103">
        <v>910</v>
      </c>
      <c r="D444" s="45"/>
    </row>
    <row r="445" spans="2:4" ht="18.75" customHeight="1" x14ac:dyDescent="0.2">
      <c r="B445" s="100" t="s">
        <v>207</v>
      </c>
      <c r="C445" s="103">
        <v>920</v>
      </c>
      <c r="D445" s="45"/>
    </row>
    <row r="446" spans="2:4" ht="18.75" customHeight="1" x14ac:dyDescent="0.2">
      <c r="B446" s="100" t="s">
        <v>208</v>
      </c>
      <c r="C446" s="103">
        <v>930</v>
      </c>
      <c r="D446" s="45"/>
    </row>
    <row r="447" spans="2:4" ht="18.75" customHeight="1" x14ac:dyDescent="0.2">
      <c r="B447" s="100" t="s">
        <v>262</v>
      </c>
      <c r="C447" s="103">
        <v>950</v>
      </c>
      <c r="D447" s="45"/>
    </row>
    <row r="448" spans="2:4" ht="18.75" customHeight="1" x14ac:dyDescent="0.2">
      <c r="B448" s="100" t="s">
        <v>210</v>
      </c>
      <c r="C448" s="103">
        <v>960</v>
      </c>
      <c r="D448" s="35"/>
    </row>
    <row r="449" spans="2:11" ht="18.75" customHeight="1" x14ac:dyDescent="0.2">
      <c r="B449" s="100" t="s">
        <v>211</v>
      </c>
      <c r="C449" s="103">
        <v>970</v>
      </c>
      <c r="D449" s="35"/>
    </row>
    <row r="450" spans="2:11" ht="18.75" customHeight="1" x14ac:dyDescent="0.2">
      <c r="B450" s="100" t="s">
        <v>212</v>
      </c>
      <c r="C450" s="103">
        <v>990</v>
      </c>
      <c r="D450" s="147"/>
    </row>
    <row r="451" spans="2:11" ht="18.75" customHeight="1" x14ac:dyDescent="0.2">
      <c r="B451" s="100" t="s">
        <v>213</v>
      </c>
      <c r="C451" s="104">
        <v>9700</v>
      </c>
      <c r="D451" s="86">
        <f>ROUND(SUM(D444:D450),2)</f>
        <v>0</v>
      </c>
    </row>
    <row r="452" spans="2:11" ht="18.75" customHeight="1" x14ac:dyDescent="0.2">
      <c r="B452" s="107" t="s">
        <v>214</v>
      </c>
      <c r="C452" s="104"/>
      <c r="D452" s="86">
        <f>ROUND(SUM(D431:D433)+D442+D451,2)</f>
        <v>0</v>
      </c>
    </row>
    <row r="453" spans="2:11" ht="18.75" customHeight="1" x14ac:dyDescent="0.2">
      <c r="B453" s="107" t="s">
        <v>264</v>
      </c>
      <c r="C453" s="103"/>
      <c r="D453" s="86">
        <f>ROUND(K429+D452,2)</f>
        <v>0</v>
      </c>
    </row>
    <row r="454" spans="2:11" ht="18.75" customHeight="1" x14ac:dyDescent="0.2">
      <c r="B454" s="74" t="str">
        <f>B146</f>
        <v>Fund Balance, July 1, 2020</v>
      </c>
      <c r="C454" s="75">
        <v>2800</v>
      </c>
      <c r="D454" s="45"/>
    </row>
    <row r="455" spans="2:11" ht="18.75" customHeight="1" x14ac:dyDescent="0.2">
      <c r="B455" s="74" t="s">
        <v>216</v>
      </c>
      <c r="C455" s="75">
        <v>2891</v>
      </c>
      <c r="D455" s="45"/>
    </row>
    <row r="456" spans="2:11" ht="13.5" customHeight="1" x14ac:dyDescent="0.2">
      <c r="B456" s="82" t="s">
        <v>217</v>
      </c>
      <c r="C456" s="83"/>
      <c r="D456" s="44"/>
    </row>
    <row r="457" spans="2:11" ht="18.75" customHeight="1" x14ac:dyDescent="0.2">
      <c r="B457" s="60" t="s">
        <v>218</v>
      </c>
      <c r="C457" s="84">
        <v>2710</v>
      </c>
      <c r="D457" s="45"/>
    </row>
    <row r="458" spans="2:11" ht="18.75" customHeight="1" x14ac:dyDescent="0.2">
      <c r="B458" s="24" t="s">
        <v>219</v>
      </c>
      <c r="C458" s="75">
        <v>2720</v>
      </c>
      <c r="D458" s="26">
        <v>0</v>
      </c>
    </row>
    <row r="459" spans="2:11" ht="18.75" customHeight="1" x14ac:dyDescent="0.2">
      <c r="B459" s="24" t="s">
        <v>220</v>
      </c>
      <c r="C459" s="75">
        <v>2730</v>
      </c>
      <c r="D459" s="26"/>
    </row>
    <row r="460" spans="2:11" ht="18.75" customHeight="1" x14ac:dyDescent="0.2">
      <c r="B460" s="24" t="s">
        <v>221</v>
      </c>
      <c r="C460" s="75">
        <v>2740</v>
      </c>
      <c r="D460" s="26"/>
    </row>
    <row r="461" spans="2:11" ht="18.75" customHeight="1" x14ac:dyDescent="0.2">
      <c r="B461" s="24" t="s">
        <v>222</v>
      </c>
      <c r="C461" s="75">
        <v>2750</v>
      </c>
      <c r="D461" s="148"/>
    </row>
    <row r="462" spans="2:11" ht="18.75" customHeight="1" x14ac:dyDescent="0.2">
      <c r="B462" s="85" t="str">
        <f>B154</f>
        <v>Total Fund Balances, June 30, 2021</v>
      </c>
      <c r="C462" s="33">
        <v>2700</v>
      </c>
      <c r="D462" s="114">
        <f>ROUND(SUM(D457:D461),2)</f>
        <v>0</v>
      </c>
    </row>
    <row r="463" spans="2:11" ht="12.75" x14ac:dyDescent="0.2">
      <c r="B463" s="108"/>
      <c r="C463" s="149"/>
      <c r="E463" s="88"/>
      <c r="F463" s="88"/>
      <c r="G463" s="88"/>
      <c r="H463" s="150"/>
      <c r="I463" s="150"/>
      <c r="J463" s="88"/>
      <c r="K463" s="88"/>
    </row>
    <row r="464" spans="2:11" ht="12.75" x14ac:dyDescent="0.2">
      <c r="B464" s="88" t="s">
        <v>189</v>
      </c>
      <c r="C464" s="150"/>
      <c r="D464" s="150"/>
      <c r="E464" s="88"/>
      <c r="F464" s="88"/>
      <c r="G464" s="88"/>
      <c r="H464" s="150"/>
      <c r="I464" s="150"/>
      <c r="J464" s="88"/>
      <c r="K464" s="88"/>
    </row>
    <row r="465" spans="1:11" ht="12.75" x14ac:dyDescent="0.2">
      <c r="B465" s="88"/>
      <c r="C465" s="150"/>
      <c r="D465" s="150"/>
      <c r="E465" s="88"/>
      <c r="F465" s="88"/>
      <c r="G465" s="88"/>
      <c r="H465" s="150"/>
      <c r="I465" s="150"/>
      <c r="J465" s="88"/>
      <c r="K465" s="88"/>
    </row>
    <row r="466" spans="1:11" ht="12.75" x14ac:dyDescent="0.2">
      <c r="B466" s="88"/>
      <c r="C466" s="150"/>
      <c r="D466" s="150"/>
      <c r="E466" s="88"/>
      <c r="F466" s="88"/>
      <c r="G466" s="88"/>
      <c r="H466" s="150"/>
      <c r="I466" s="150"/>
      <c r="J466" s="88"/>
      <c r="K466" s="88"/>
    </row>
    <row r="467" spans="1:11" ht="12.75" x14ac:dyDescent="0.2">
      <c r="A467" s="1" t="s">
        <v>321</v>
      </c>
      <c r="B467" s="2" t="str">
        <f>$B$1</f>
        <v>DISTRICT SCHOOL BOARD OF OKEECHOBEE COUNTY</v>
      </c>
      <c r="C467" s="88"/>
      <c r="D467" s="88"/>
      <c r="E467" s="88"/>
      <c r="F467" s="88"/>
      <c r="G467" s="88"/>
      <c r="H467" s="90"/>
      <c r="I467" s="50"/>
      <c r="K467" s="91" t="s">
        <v>300</v>
      </c>
    </row>
    <row r="468" spans="1:11" ht="12.75" x14ac:dyDescent="0.2">
      <c r="B468" s="89" t="s">
        <v>322</v>
      </c>
      <c r="C468" s="88"/>
      <c r="D468" s="88"/>
      <c r="E468" s="88"/>
      <c r="F468" s="88"/>
      <c r="G468" s="88"/>
      <c r="H468" s="88"/>
      <c r="I468" s="50"/>
      <c r="K468" s="92" t="s">
        <v>323</v>
      </c>
    </row>
    <row r="469" spans="1:11" ht="12.75" x14ac:dyDescent="0.2">
      <c r="B469" s="52" t="str">
        <f>B4</f>
        <v>For the Fiscal Year Ended June 30, 2021</v>
      </c>
      <c r="C469" s="126"/>
      <c r="D469" s="127"/>
      <c r="E469" s="127"/>
      <c r="F469" s="127"/>
      <c r="G469" s="127"/>
      <c r="H469" s="127"/>
      <c r="I469" s="128"/>
      <c r="J469" s="127"/>
      <c r="K469" s="129" t="s">
        <v>324</v>
      </c>
    </row>
    <row r="470" spans="1:11" ht="14.25" customHeight="1" x14ac:dyDescent="0.2">
      <c r="B470" s="447" t="s">
        <v>153</v>
      </c>
      <c r="C470" s="449" t="s">
        <v>12</v>
      </c>
      <c r="D470" s="53">
        <v>100</v>
      </c>
      <c r="E470" s="53">
        <v>200</v>
      </c>
      <c r="F470" s="53">
        <v>300</v>
      </c>
      <c r="G470" s="53">
        <v>400</v>
      </c>
      <c r="H470" s="53">
        <v>500</v>
      </c>
      <c r="I470" s="53">
        <v>600</v>
      </c>
      <c r="J470" s="53">
        <v>700</v>
      </c>
      <c r="K470" s="450" t="s">
        <v>154</v>
      </c>
    </row>
    <row r="471" spans="1:11" ht="25.5" x14ac:dyDescent="0.2">
      <c r="B471" s="453"/>
      <c r="C471" s="449"/>
      <c r="D471" s="54" t="s">
        <v>155</v>
      </c>
      <c r="E471" s="54" t="s">
        <v>156</v>
      </c>
      <c r="F471" s="54" t="s">
        <v>157</v>
      </c>
      <c r="G471" s="54" t="s">
        <v>158</v>
      </c>
      <c r="H471" s="54" t="s">
        <v>159</v>
      </c>
      <c r="I471" s="54" t="s">
        <v>160</v>
      </c>
      <c r="J471" s="55" t="s">
        <v>161</v>
      </c>
      <c r="K471" s="450"/>
    </row>
    <row r="472" spans="1:11" ht="14.25" customHeight="1" x14ac:dyDescent="0.2">
      <c r="B472" s="130" t="s">
        <v>162</v>
      </c>
      <c r="C472" s="131"/>
      <c r="D472" s="132"/>
      <c r="E472" s="132"/>
      <c r="F472" s="132"/>
      <c r="G472" s="132"/>
      <c r="H472" s="132"/>
      <c r="I472" s="132"/>
      <c r="J472" s="132"/>
      <c r="K472" s="132"/>
    </row>
    <row r="473" spans="1:11" ht="19.5" customHeight="1" x14ac:dyDescent="0.2">
      <c r="B473" s="100" t="s">
        <v>163</v>
      </c>
      <c r="C473" s="103">
        <v>5000</v>
      </c>
      <c r="D473" s="26">
        <v>143467.79</v>
      </c>
      <c r="E473" s="26">
        <v>24712.84</v>
      </c>
      <c r="F473" s="26">
        <v>13880.76</v>
      </c>
      <c r="G473" s="26">
        <v>0</v>
      </c>
      <c r="H473" s="26">
        <v>51667.78</v>
      </c>
      <c r="I473" s="26">
        <f>65182-60663.92</f>
        <v>4518.0800000000017</v>
      </c>
      <c r="J473" s="26">
        <v>0</v>
      </c>
      <c r="K473" s="59">
        <f t="shared" ref="K473:K490" si="11">ROUND(SUM(D473:J473),2)</f>
        <v>238247.25</v>
      </c>
    </row>
    <row r="474" spans="1:11" ht="19.5" customHeight="1" x14ac:dyDescent="0.2">
      <c r="B474" s="60" t="s">
        <v>164</v>
      </c>
      <c r="C474" s="113">
        <v>6100</v>
      </c>
      <c r="D474" s="26">
        <v>0</v>
      </c>
      <c r="E474" s="26">
        <v>0</v>
      </c>
      <c r="F474" s="26">
        <v>5460</v>
      </c>
      <c r="G474" s="26">
        <v>0</v>
      </c>
      <c r="H474" s="26">
        <v>0</v>
      </c>
      <c r="I474" s="26">
        <v>0</v>
      </c>
      <c r="J474" s="26">
        <v>0</v>
      </c>
      <c r="K474" s="59">
        <f t="shared" si="11"/>
        <v>5460</v>
      </c>
    </row>
    <row r="475" spans="1:11" ht="19.5" customHeight="1" x14ac:dyDescent="0.2">
      <c r="B475" s="100" t="s">
        <v>165</v>
      </c>
      <c r="C475" s="103">
        <v>6200</v>
      </c>
      <c r="D475" s="26"/>
      <c r="E475" s="26"/>
      <c r="F475" s="26"/>
      <c r="G475" s="26"/>
      <c r="H475" s="26"/>
      <c r="I475" s="26"/>
      <c r="J475" s="26"/>
      <c r="K475" s="59">
        <f t="shared" si="11"/>
        <v>0</v>
      </c>
    </row>
    <row r="476" spans="1:11" ht="19.5" customHeight="1" x14ac:dyDescent="0.2">
      <c r="B476" s="100" t="s">
        <v>292</v>
      </c>
      <c r="C476" s="103">
        <v>6300</v>
      </c>
      <c r="D476" s="26"/>
      <c r="E476" s="26"/>
      <c r="F476" s="26"/>
      <c r="G476" s="26"/>
      <c r="H476" s="26"/>
      <c r="I476" s="26"/>
      <c r="J476" s="26"/>
      <c r="K476" s="59">
        <f t="shared" si="11"/>
        <v>0</v>
      </c>
    </row>
    <row r="477" spans="1:11" ht="19.5" customHeight="1" x14ac:dyDescent="0.2">
      <c r="B477" s="100" t="s">
        <v>167</v>
      </c>
      <c r="C477" s="103">
        <v>6400</v>
      </c>
      <c r="D477" s="26"/>
      <c r="E477" s="26"/>
      <c r="F477" s="26"/>
      <c r="G477" s="26"/>
      <c r="H477" s="26"/>
      <c r="I477" s="26"/>
      <c r="J477" s="26"/>
      <c r="K477" s="59">
        <f t="shared" si="11"/>
        <v>0</v>
      </c>
    </row>
    <row r="478" spans="1:11" ht="19.5" customHeight="1" x14ac:dyDescent="0.2">
      <c r="B478" s="100" t="s">
        <v>168</v>
      </c>
      <c r="C478" s="103">
        <v>6500</v>
      </c>
      <c r="D478" s="26"/>
      <c r="E478" s="26"/>
      <c r="F478" s="26"/>
      <c r="G478" s="26"/>
      <c r="H478" s="26"/>
      <c r="I478" s="26"/>
      <c r="J478" s="26"/>
      <c r="K478" s="59">
        <f t="shared" si="11"/>
        <v>0</v>
      </c>
    </row>
    <row r="479" spans="1:11" ht="19.5" customHeight="1" x14ac:dyDescent="0.2">
      <c r="B479" s="100" t="s">
        <v>169</v>
      </c>
      <c r="C479" s="103">
        <v>7100</v>
      </c>
      <c r="D479" s="26"/>
      <c r="E479" s="26"/>
      <c r="F479" s="26"/>
      <c r="G479" s="26"/>
      <c r="H479" s="26"/>
      <c r="I479" s="26"/>
      <c r="J479" s="26"/>
      <c r="K479" s="59">
        <f t="shared" si="11"/>
        <v>0</v>
      </c>
    </row>
    <row r="480" spans="1:11" ht="19.5" customHeight="1" x14ac:dyDescent="0.2">
      <c r="B480" s="100" t="s">
        <v>170</v>
      </c>
      <c r="C480" s="103">
        <v>7200</v>
      </c>
      <c r="D480" s="26"/>
      <c r="E480" s="26"/>
      <c r="F480" s="26"/>
      <c r="G480" s="26"/>
      <c r="H480" s="26"/>
      <c r="I480" s="26"/>
      <c r="J480" s="26"/>
      <c r="K480" s="59">
        <f t="shared" si="11"/>
        <v>0</v>
      </c>
    </row>
    <row r="481" spans="2:11" ht="19.5" customHeight="1" x14ac:dyDescent="0.2">
      <c r="B481" s="100" t="s">
        <v>171</v>
      </c>
      <c r="C481" s="103">
        <v>7300</v>
      </c>
      <c r="D481" s="26"/>
      <c r="E481" s="26"/>
      <c r="F481" s="26"/>
      <c r="G481" s="26"/>
      <c r="H481" s="26"/>
      <c r="I481" s="26"/>
      <c r="J481" s="26"/>
      <c r="K481" s="59">
        <f t="shared" si="11"/>
        <v>0</v>
      </c>
    </row>
    <row r="482" spans="2:11" ht="19.5" customHeight="1" x14ac:dyDescent="0.2">
      <c r="B482" s="100" t="s">
        <v>172</v>
      </c>
      <c r="C482" s="103">
        <v>7410</v>
      </c>
      <c r="D482" s="26"/>
      <c r="E482" s="26"/>
      <c r="F482" s="26"/>
      <c r="G482" s="26"/>
      <c r="H482" s="26"/>
      <c r="I482" s="26"/>
      <c r="J482" s="26"/>
      <c r="K482" s="59">
        <f t="shared" si="11"/>
        <v>0</v>
      </c>
    </row>
    <row r="483" spans="2:11" ht="19.5" customHeight="1" x14ac:dyDescent="0.2">
      <c r="B483" s="100" t="s">
        <v>173</v>
      </c>
      <c r="C483" s="103">
        <v>7500</v>
      </c>
      <c r="D483" s="26"/>
      <c r="E483" s="26"/>
      <c r="F483" s="26"/>
      <c r="G483" s="26"/>
      <c r="H483" s="26"/>
      <c r="I483" s="26"/>
      <c r="J483" s="26"/>
      <c r="K483" s="59">
        <f t="shared" si="11"/>
        <v>0</v>
      </c>
    </row>
    <row r="484" spans="2:11" ht="19.5" customHeight="1" x14ac:dyDescent="0.2">
      <c r="B484" s="100" t="s">
        <v>174</v>
      </c>
      <c r="C484" s="103">
        <v>7600</v>
      </c>
      <c r="D484" s="26"/>
      <c r="E484" s="26"/>
      <c r="F484" s="26"/>
      <c r="G484" s="26"/>
      <c r="H484" s="26"/>
      <c r="I484" s="26"/>
      <c r="J484" s="26"/>
      <c r="K484" s="59">
        <f t="shared" si="11"/>
        <v>0</v>
      </c>
    </row>
    <row r="485" spans="2:11" ht="19.5" customHeight="1" x14ac:dyDescent="0.2">
      <c r="B485" s="100" t="s">
        <v>175</v>
      </c>
      <c r="C485" s="103">
        <v>7700</v>
      </c>
      <c r="D485" s="26"/>
      <c r="E485" s="26"/>
      <c r="F485" s="26"/>
      <c r="G485" s="26"/>
      <c r="H485" s="26"/>
      <c r="I485" s="26"/>
      <c r="J485" s="26"/>
      <c r="K485" s="59">
        <f t="shared" si="11"/>
        <v>0</v>
      </c>
    </row>
    <row r="486" spans="2:11" ht="19.5" customHeight="1" x14ac:dyDescent="0.2">
      <c r="B486" s="60" t="s">
        <v>176</v>
      </c>
      <c r="C486" s="113">
        <v>7800</v>
      </c>
      <c r="D486" s="26">
        <v>7728</v>
      </c>
      <c r="E486" s="26">
        <v>1789.88</v>
      </c>
      <c r="F486" s="26"/>
      <c r="G486" s="26"/>
      <c r="H486" s="26"/>
      <c r="I486" s="26"/>
      <c r="J486" s="26"/>
      <c r="K486" s="59">
        <f t="shared" si="11"/>
        <v>9517.8799999999992</v>
      </c>
    </row>
    <row r="487" spans="2:11" ht="19.5" customHeight="1" x14ac:dyDescent="0.2">
      <c r="B487" s="100" t="s">
        <v>177</v>
      </c>
      <c r="C487" s="103">
        <v>7900</v>
      </c>
      <c r="D487" s="26"/>
      <c r="E487" s="26"/>
      <c r="F487" s="26"/>
      <c r="G487" s="26"/>
      <c r="H487" s="26">
        <v>115552.71</v>
      </c>
      <c r="I487" s="26"/>
      <c r="J487" s="26"/>
      <c r="K487" s="59">
        <f t="shared" si="11"/>
        <v>115552.71</v>
      </c>
    </row>
    <row r="488" spans="2:11" ht="19.5" customHeight="1" x14ac:dyDescent="0.2">
      <c r="B488" s="100" t="s">
        <v>178</v>
      </c>
      <c r="C488" s="103">
        <v>8100</v>
      </c>
      <c r="D488" s="26"/>
      <c r="E488" s="26"/>
      <c r="F488" s="26"/>
      <c r="G488" s="26"/>
      <c r="H488" s="26"/>
      <c r="I488" s="26"/>
      <c r="J488" s="26"/>
      <c r="K488" s="59">
        <f t="shared" si="11"/>
        <v>0</v>
      </c>
    </row>
    <row r="489" spans="2:11" ht="19.5" customHeight="1" x14ac:dyDescent="0.2">
      <c r="B489" s="60" t="s">
        <v>179</v>
      </c>
      <c r="C489" s="25">
        <v>8200</v>
      </c>
      <c r="D489" s="26"/>
      <c r="E489" s="26"/>
      <c r="F489" s="26"/>
      <c r="G489" s="26"/>
      <c r="H489" s="26"/>
      <c r="I489" s="26"/>
      <c r="J489" s="26"/>
      <c r="K489" s="59">
        <f t="shared" si="11"/>
        <v>0</v>
      </c>
    </row>
    <row r="490" spans="2:11" ht="19.5" customHeight="1" x14ac:dyDescent="0.2">
      <c r="B490" s="100" t="s">
        <v>180</v>
      </c>
      <c r="C490" s="103">
        <v>9100</v>
      </c>
      <c r="D490" s="26"/>
      <c r="E490" s="26"/>
      <c r="F490" s="26"/>
      <c r="G490" s="26"/>
      <c r="H490" s="26"/>
      <c r="I490" s="26"/>
      <c r="J490" s="26"/>
      <c r="K490" s="59">
        <f t="shared" si="11"/>
        <v>0</v>
      </c>
    </row>
    <row r="491" spans="2:11" ht="14.25" customHeight="1" x14ac:dyDescent="0.2">
      <c r="B491" s="97" t="s">
        <v>181</v>
      </c>
      <c r="C491" s="133"/>
      <c r="D491" s="134"/>
      <c r="E491" s="134"/>
      <c r="F491" s="134"/>
      <c r="G491" s="134"/>
      <c r="H491" s="134"/>
      <c r="I491" s="40"/>
      <c r="J491" s="134"/>
      <c r="K491" s="106"/>
    </row>
    <row r="492" spans="2:11" ht="19.5" customHeight="1" x14ac:dyDescent="0.2">
      <c r="B492" s="100" t="s">
        <v>172</v>
      </c>
      <c r="C492" s="103">
        <v>7420</v>
      </c>
      <c r="D492" s="135"/>
      <c r="E492" s="135"/>
      <c r="F492" s="135"/>
      <c r="G492" s="135"/>
      <c r="H492" s="135"/>
      <c r="I492" s="26"/>
      <c r="J492" s="135"/>
      <c r="K492" s="59">
        <f>ROUND(I492,2)</f>
        <v>0</v>
      </c>
    </row>
    <row r="493" spans="2:11" ht="19.5" customHeight="1" x14ac:dyDescent="0.2">
      <c r="B493" s="100" t="s">
        <v>183</v>
      </c>
      <c r="C493" s="103">
        <v>9300</v>
      </c>
      <c r="D493" s="135"/>
      <c r="E493" s="135"/>
      <c r="F493" s="135"/>
      <c r="G493" s="135"/>
      <c r="H493" s="135"/>
      <c r="I493" s="26">
        <v>60663.92</v>
      </c>
      <c r="J493" s="135"/>
      <c r="K493" s="59">
        <f>ROUND(I493,2)</f>
        <v>60663.92</v>
      </c>
    </row>
    <row r="494" spans="2:11" ht="19.5" customHeight="1" x14ac:dyDescent="0.2">
      <c r="B494" s="136" t="s">
        <v>187</v>
      </c>
      <c r="C494" s="133"/>
      <c r="D494" s="137">
        <f>ROUND(SUM(D473:D490),2)</f>
        <v>151195.79</v>
      </c>
      <c r="E494" s="138">
        <f>ROUND(SUM(E473:E490),2)</f>
        <v>26502.720000000001</v>
      </c>
      <c r="F494" s="138">
        <f>ROUND(SUM(F473:F490),2)</f>
        <v>19340.759999999998</v>
      </c>
      <c r="G494" s="138">
        <f>ROUND(SUM(G473:G490),2)</f>
        <v>0</v>
      </c>
      <c r="H494" s="138">
        <f>ROUND(SUM(H473:H490),2)</f>
        <v>167220.49</v>
      </c>
      <c r="I494" s="138">
        <f>ROUND(SUM(I473:I490)+SUM(I492:I493),2)</f>
        <v>65182</v>
      </c>
      <c r="J494" s="138">
        <f>ROUND(SUM(J473:J490),2)</f>
        <v>0</v>
      </c>
      <c r="K494" s="139">
        <f>ROUND(SUM(D494:J494),2)</f>
        <v>429441.76</v>
      </c>
    </row>
    <row r="495" spans="2:11" ht="19.5" customHeight="1" x14ac:dyDescent="0.2">
      <c r="B495" s="140" t="s">
        <v>293</v>
      </c>
      <c r="C495" s="141"/>
      <c r="D495" s="142"/>
      <c r="E495" s="143"/>
      <c r="F495" s="143"/>
      <c r="G495" s="143"/>
      <c r="H495" s="143"/>
      <c r="I495" s="143"/>
      <c r="J495" s="143"/>
      <c r="K495" s="28">
        <f>ROUND(E396-K494,2)</f>
        <v>113.8</v>
      </c>
    </row>
    <row r="496" spans="2:11" ht="33" customHeight="1" x14ac:dyDescent="0.2">
      <c r="B496" s="112" t="s">
        <v>194</v>
      </c>
      <c r="C496" s="144" t="s">
        <v>12</v>
      </c>
      <c r="D496" s="145"/>
    </row>
    <row r="497" spans="2:4" ht="19.5" customHeight="1" x14ac:dyDescent="0.2">
      <c r="B497" s="110" t="s">
        <v>195</v>
      </c>
      <c r="C497" s="103">
        <v>3720</v>
      </c>
      <c r="D497" s="45"/>
    </row>
    <row r="498" spans="2:4" ht="19.5" customHeight="1" x14ac:dyDescent="0.2">
      <c r="B498" s="110" t="s">
        <v>294</v>
      </c>
      <c r="C498" s="103">
        <v>3730</v>
      </c>
      <c r="D498" s="45"/>
    </row>
    <row r="499" spans="2:4" ht="19.5" customHeight="1" x14ac:dyDescent="0.2">
      <c r="B499" s="110" t="s">
        <v>197</v>
      </c>
      <c r="C499" s="103">
        <v>3740</v>
      </c>
      <c r="D499" s="45"/>
    </row>
    <row r="500" spans="2:4" ht="14.25" customHeight="1" x14ac:dyDescent="0.2">
      <c r="B500" s="97" t="s">
        <v>198</v>
      </c>
      <c r="C500" s="102"/>
      <c r="D500" s="146"/>
    </row>
    <row r="501" spans="2:4" ht="19.5" customHeight="1" x14ac:dyDescent="0.2">
      <c r="B501" s="100" t="s">
        <v>261</v>
      </c>
      <c r="C501" s="103">
        <v>3610</v>
      </c>
      <c r="D501" s="45"/>
    </row>
    <row r="502" spans="2:4" ht="19.5" customHeight="1" x14ac:dyDescent="0.2">
      <c r="B502" s="100" t="s">
        <v>199</v>
      </c>
      <c r="C502" s="103">
        <v>3620</v>
      </c>
      <c r="D502" s="45"/>
    </row>
    <row r="503" spans="2:4" ht="19.5" customHeight="1" x14ac:dyDescent="0.2">
      <c r="B503" s="100" t="s">
        <v>200</v>
      </c>
      <c r="C503" s="103">
        <v>3630</v>
      </c>
      <c r="D503" s="45"/>
    </row>
    <row r="504" spans="2:4" ht="19.5" customHeight="1" x14ac:dyDescent="0.2">
      <c r="B504" s="100" t="s">
        <v>262</v>
      </c>
      <c r="C504" s="103">
        <v>3650</v>
      </c>
      <c r="D504" s="45"/>
    </row>
    <row r="505" spans="2:4" ht="19.5" customHeight="1" x14ac:dyDescent="0.2">
      <c r="B505" s="100" t="s">
        <v>202</v>
      </c>
      <c r="C505" s="103">
        <v>3660</v>
      </c>
      <c r="D505" s="45"/>
    </row>
    <row r="506" spans="2:4" ht="19.5" customHeight="1" x14ac:dyDescent="0.2">
      <c r="B506" s="100" t="s">
        <v>203</v>
      </c>
      <c r="C506" s="103">
        <v>3670</v>
      </c>
      <c r="D506" s="35"/>
    </row>
    <row r="507" spans="2:4" ht="19.5" customHeight="1" x14ac:dyDescent="0.2">
      <c r="B507" s="100" t="s">
        <v>204</v>
      </c>
      <c r="C507" s="103">
        <v>3690</v>
      </c>
      <c r="D507" s="147"/>
    </row>
    <row r="508" spans="2:4" ht="19.5" customHeight="1" x14ac:dyDescent="0.2">
      <c r="B508" s="100" t="s">
        <v>205</v>
      </c>
      <c r="C508" s="104">
        <v>3600</v>
      </c>
      <c r="D508" s="86">
        <f>ROUND(SUM(D501:D507),2)</f>
        <v>0</v>
      </c>
    </row>
    <row r="509" spans="2:4" ht="14.25" customHeight="1" x14ac:dyDescent="0.2">
      <c r="B509" s="97" t="s">
        <v>206</v>
      </c>
      <c r="C509" s="102"/>
      <c r="D509" s="146"/>
    </row>
    <row r="510" spans="2:4" ht="19.5" customHeight="1" x14ac:dyDescent="0.2">
      <c r="B510" s="100" t="s">
        <v>295</v>
      </c>
      <c r="C510" s="103">
        <v>910</v>
      </c>
      <c r="D510" s="45"/>
    </row>
    <row r="511" spans="2:4" ht="19.5" customHeight="1" x14ac:dyDescent="0.2">
      <c r="B511" s="100" t="s">
        <v>207</v>
      </c>
      <c r="C511" s="103">
        <v>920</v>
      </c>
      <c r="D511" s="45"/>
    </row>
    <row r="512" spans="2:4" ht="19.5" customHeight="1" x14ac:dyDescent="0.2">
      <c r="B512" s="100" t="s">
        <v>208</v>
      </c>
      <c r="C512" s="103">
        <v>930</v>
      </c>
      <c r="D512" s="45"/>
    </row>
    <row r="513" spans="2:4" ht="19.5" customHeight="1" x14ac:dyDescent="0.2">
      <c r="B513" s="100" t="s">
        <v>262</v>
      </c>
      <c r="C513" s="103">
        <v>950</v>
      </c>
      <c r="D513" s="45"/>
    </row>
    <row r="514" spans="2:4" ht="19.5" customHeight="1" x14ac:dyDescent="0.2">
      <c r="B514" s="100" t="s">
        <v>210</v>
      </c>
      <c r="C514" s="103">
        <v>960</v>
      </c>
      <c r="D514" s="35"/>
    </row>
    <row r="515" spans="2:4" ht="19.5" customHeight="1" x14ac:dyDescent="0.2">
      <c r="B515" s="100" t="s">
        <v>211</v>
      </c>
      <c r="C515" s="103">
        <v>970</v>
      </c>
      <c r="D515" s="35"/>
    </row>
    <row r="516" spans="2:4" ht="19.5" customHeight="1" x14ac:dyDescent="0.2">
      <c r="B516" s="100" t="s">
        <v>212</v>
      </c>
      <c r="C516" s="103">
        <v>990</v>
      </c>
      <c r="D516" s="147"/>
    </row>
    <row r="517" spans="2:4" ht="19.5" customHeight="1" x14ac:dyDescent="0.2">
      <c r="B517" s="100" t="s">
        <v>213</v>
      </c>
      <c r="C517" s="104">
        <v>9700</v>
      </c>
      <c r="D517" s="86">
        <f>ROUND(SUM(D510:D516),2)</f>
        <v>0</v>
      </c>
    </row>
    <row r="518" spans="2:4" ht="19.5" customHeight="1" x14ac:dyDescent="0.2">
      <c r="B518" s="107" t="s">
        <v>214</v>
      </c>
      <c r="C518" s="104"/>
      <c r="D518" s="86">
        <f>ROUND(SUM(D497:D499)+D508+D517,2)</f>
        <v>0</v>
      </c>
    </row>
    <row r="519" spans="2:4" ht="19.5" customHeight="1" x14ac:dyDescent="0.2">
      <c r="B519" s="107" t="s">
        <v>264</v>
      </c>
      <c r="C519" s="103"/>
      <c r="D519" s="86">
        <f>ROUND(K495+D518,2)</f>
        <v>113.8</v>
      </c>
    </row>
    <row r="520" spans="2:4" ht="19.5" customHeight="1" x14ac:dyDescent="0.2">
      <c r="B520" s="74" t="str">
        <f>B146</f>
        <v>Fund Balance, July 1, 2020</v>
      </c>
      <c r="C520" s="75">
        <v>2800</v>
      </c>
      <c r="D520" s="45"/>
    </row>
    <row r="521" spans="2:4" ht="19.5" customHeight="1" x14ac:dyDescent="0.2">
      <c r="B521" s="74" t="s">
        <v>216</v>
      </c>
      <c r="C521" s="75">
        <v>2891</v>
      </c>
      <c r="D521" s="45"/>
    </row>
    <row r="522" spans="2:4" ht="14.25" customHeight="1" x14ac:dyDescent="0.2">
      <c r="B522" s="82" t="s">
        <v>217</v>
      </c>
      <c r="C522" s="83"/>
      <c r="D522" s="44"/>
    </row>
    <row r="523" spans="2:4" ht="19.5" customHeight="1" x14ac:dyDescent="0.2">
      <c r="B523" s="60" t="s">
        <v>218</v>
      </c>
      <c r="C523" s="84">
        <v>2710</v>
      </c>
      <c r="D523" s="45"/>
    </row>
    <row r="524" spans="2:4" ht="19.5" customHeight="1" x14ac:dyDescent="0.2">
      <c r="B524" s="24" t="s">
        <v>219</v>
      </c>
      <c r="C524" s="75">
        <v>2720</v>
      </c>
      <c r="D524" s="26">
        <v>113.8</v>
      </c>
    </row>
    <row r="525" spans="2:4" ht="19.5" customHeight="1" x14ac:dyDescent="0.2">
      <c r="B525" s="24" t="s">
        <v>220</v>
      </c>
      <c r="C525" s="75">
        <v>2730</v>
      </c>
      <c r="D525" s="26"/>
    </row>
    <row r="526" spans="2:4" ht="19.5" customHeight="1" x14ac:dyDescent="0.2">
      <c r="B526" s="24" t="s">
        <v>221</v>
      </c>
      <c r="C526" s="75">
        <v>2740</v>
      </c>
      <c r="D526" s="26"/>
    </row>
    <row r="527" spans="2:4" ht="19.5" customHeight="1" x14ac:dyDescent="0.2">
      <c r="B527" s="24" t="s">
        <v>222</v>
      </c>
      <c r="C527" s="75">
        <v>2750</v>
      </c>
      <c r="D527" s="148"/>
    </row>
    <row r="528" spans="2:4" ht="19.5" customHeight="1" x14ac:dyDescent="0.2">
      <c r="B528" s="85" t="str">
        <f>B154</f>
        <v>Total Fund Balances, June 30, 2021</v>
      </c>
      <c r="C528" s="33">
        <v>2700</v>
      </c>
      <c r="D528" s="114">
        <f>ROUND(SUM(D523:D527),2)</f>
        <v>113.8</v>
      </c>
    </row>
    <row r="529" spans="1:11" ht="12.75" x14ac:dyDescent="0.2">
      <c r="B529" s="108"/>
      <c r="C529" s="149"/>
      <c r="E529" s="88"/>
      <c r="F529" s="88"/>
      <c r="G529" s="88"/>
      <c r="H529" s="150"/>
      <c r="I529" s="150"/>
      <c r="J529" s="88"/>
      <c r="K529" s="88"/>
    </row>
    <row r="530" spans="1:11" ht="12.75" x14ac:dyDescent="0.2">
      <c r="B530" s="88" t="s">
        <v>189</v>
      </c>
      <c r="C530" s="150"/>
      <c r="D530" s="150"/>
      <c r="E530" s="88"/>
      <c r="F530" s="88"/>
      <c r="G530" s="88"/>
      <c r="H530" s="150"/>
      <c r="I530" s="150"/>
      <c r="J530" s="88"/>
      <c r="K530" s="88"/>
    </row>
    <row r="531" spans="1:11" ht="12.75" x14ac:dyDescent="0.2">
      <c r="B531" s="88"/>
      <c r="C531" s="150"/>
      <c r="D531" s="150"/>
      <c r="E531" s="88"/>
      <c r="F531" s="88"/>
      <c r="G531" s="88"/>
      <c r="H531" s="150"/>
      <c r="I531" s="150"/>
      <c r="J531" s="88"/>
      <c r="K531" s="88"/>
    </row>
    <row r="532" spans="1:11" ht="12.75" x14ac:dyDescent="0.2">
      <c r="B532" s="88"/>
      <c r="C532" s="150"/>
      <c r="D532" s="150"/>
      <c r="E532" s="88"/>
      <c r="F532" s="88"/>
      <c r="G532" s="88"/>
      <c r="H532" s="150"/>
      <c r="I532" s="150"/>
      <c r="J532" s="88"/>
      <c r="K532" s="88"/>
    </row>
    <row r="533" spans="1:11" ht="12.75" x14ac:dyDescent="0.2">
      <c r="A533" s="1" t="s">
        <v>325</v>
      </c>
      <c r="B533" s="2" t="str">
        <f>$B$1</f>
        <v>DISTRICT SCHOOL BOARD OF OKEECHOBEE COUNTY</v>
      </c>
      <c r="C533" s="88"/>
      <c r="D533" s="88"/>
      <c r="E533" s="88"/>
      <c r="F533" s="88"/>
      <c r="G533" s="88"/>
      <c r="H533" s="90"/>
      <c r="I533" s="50"/>
      <c r="K533" s="91" t="s">
        <v>300</v>
      </c>
    </row>
    <row r="534" spans="1:11" ht="12.75" x14ac:dyDescent="0.2">
      <c r="B534" s="89" t="s">
        <v>326</v>
      </c>
      <c r="C534" s="88"/>
      <c r="D534" s="88"/>
      <c r="E534" s="88"/>
      <c r="F534" s="88"/>
      <c r="G534" s="88"/>
      <c r="H534" s="88"/>
      <c r="I534" s="50"/>
      <c r="K534" s="92" t="s">
        <v>327</v>
      </c>
    </row>
    <row r="535" spans="1:11" ht="12.75" x14ac:dyDescent="0.2">
      <c r="B535" s="52" t="str">
        <f>B4</f>
        <v>For the Fiscal Year Ended June 30, 2021</v>
      </c>
      <c r="C535" s="126"/>
      <c r="D535" s="127"/>
      <c r="E535" s="127"/>
      <c r="F535" s="127"/>
      <c r="G535" s="127"/>
      <c r="H535" s="127"/>
      <c r="I535" s="128"/>
      <c r="J535" s="127"/>
      <c r="K535" s="129" t="s">
        <v>328</v>
      </c>
    </row>
    <row r="536" spans="1:11" ht="15" customHeight="1" x14ac:dyDescent="0.2">
      <c r="B536" s="447" t="s">
        <v>153</v>
      </c>
      <c r="C536" s="449" t="s">
        <v>12</v>
      </c>
      <c r="D536" s="53">
        <v>100</v>
      </c>
      <c r="E536" s="53">
        <v>200</v>
      </c>
      <c r="F536" s="53">
        <v>300</v>
      </c>
      <c r="G536" s="53">
        <v>400</v>
      </c>
      <c r="H536" s="53">
        <v>500</v>
      </c>
      <c r="I536" s="53">
        <v>600</v>
      </c>
      <c r="J536" s="53">
        <v>700</v>
      </c>
      <c r="K536" s="450" t="s">
        <v>154</v>
      </c>
    </row>
    <row r="537" spans="1:11" ht="25.5" x14ac:dyDescent="0.2">
      <c r="B537" s="453"/>
      <c r="C537" s="449"/>
      <c r="D537" s="54" t="s">
        <v>155</v>
      </c>
      <c r="E537" s="54" t="s">
        <v>156</v>
      </c>
      <c r="F537" s="54" t="s">
        <v>157</v>
      </c>
      <c r="G537" s="54" t="s">
        <v>158</v>
      </c>
      <c r="H537" s="54" t="s">
        <v>159</v>
      </c>
      <c r="I537" s="54" t="s">
        <v>160</v>
      </c>
      <c r="J537" s="55" t="s">
        <v>161</v>
      </c>
      <c r="K537" s="450"/>
    </row>
    <row r="538" spans="1:11" ht="14.25" customHeight="1" x14ac:dyDescent="0.2">
      <c r="B538" s="130" t="s">
        <v>162</v>
      </c>
      <c r="C538" s="131"/>
      <c r="D538" s="132"/>
      <c r="E538" s="132"/>
      <c r="F538" s="132"/>
      <c r="G538" s="132"/>
      <c r="H538" s="132"/>
      <c r="I538" s="132"/>
      <c r="J538" s="132"/>
      <c r="K538" s="132"/>
    </row>
    <row r="539" spans="1:11" ht="19.5" customHeight="1" x14ac:dyDescent="0.2">
      <c r="B539" s="100" t="s">
        <v>163</v>
      </c>
      <c r="C539" s="103">
        <v>5000</v>
      </c>
      <c r="D539" s="26"/>
      <c r="E539" s="26"/>
      <c r="F539" s="26"/>
      <c r="G539" s="26"/>
      <c r="H539" s="26"/>
      <c r="I539" s="26"/>
      <c r="J539" s="26"/>
      <c r="K539" s="59">
        <f t="shared" ref="K539:K556" si="12">ROUND(SUM(D539:J539),2)</f>
        <v>0</v>
      </c>
    </row>
    <row r="540" spans="1:11" ht="19.5" customHeight="1" x14ac:dyDescent="0.2">
      <c r="B540" s="60" t="s">
        <v>164</v>
      </c>
      <c r="C540" s="113">
        <v>6100</v>
      </c>
      <c r="D540" s="26"/>
      <c r="E540" s="26"/>
      <c r="F540" s="26"/>
      <c r="G540" s="26"/>
      <c r="H540" s="26"/>
      <c r="I540" s="26"/>
      <c r="J540" s="26"/>
      <c r="K540" s="59">
        <f t="shared" si="12"/>
        <v>0</v>
      </c>
    </row>
    <row r="541" spans="1:11" ht="19.5" customHeight="1" x14ac:dyDescent="0.2">
      <c r="B541" s="100" t="s">
        <v>165</v>
      </c>
      <c r="C541" s="103">
        <v>6200</v>
      </c>
      <c r="D541" s="26"/>
      <c r="E541" s="26"/>
      <c r="F541" s="26"/>
      <c r="G541" s="26"/>
      <c r="H541" s="26"/>
      <c r="I541" s="26"/>
      <c r="J541" s="26"/>
      <c r="K541" s="59">
        <f t="shared" si="12"/>
        <v>0</v>
      </c>
    </row>
    <row r="542" spans="1:11" ht="19.5" customHeight="1" x14ac:dyDescent="0.2">
      <c r="B542" s="100" t="s">
        <v>292</v>
      </c>
      <c r="C542" s="103">
        <v>6300</v>
      </c>
      <c r="D542" s="26"/>
      <c r="E542" s="26"/>
      <c r="F542" s="26"/>
      <c r="G542" s="26"/>
      <c r="H542" s="26"/>
      <c r="I542" s="26"/>
      <c r="J542" s="26"/>
      <c r="K542" s="59">
        <f t="shared" si="12"/>
        <v>0</v>
      </c>
    </row>
    <row r="543" spans="1:11" ht="19.5" customHeight="1" x14ac:dyDescent="0.2">
      <c r="B543" s="100" t="s">
        <v>167</v>
      </c>
      <c r="C543" s="103">
        <v>6400</v>
      </c>
      <c r="D543" s="26"/>
      <c r="E543" s="26"/>
      <c r="F543" s="26"/>
      <c r="G543" s="26"/>
      <c r="H543" s="26"/>
      <c r="I543" s="26"/>
      <c r="J543" s="26"/>
      <c r="K543" s="59">
        <f t="shared" si="12"/>
        <v>0</v>
      </c>
    </row>
    <row r="544" spans="1:11" ht="19.5" customHeight="1" x14ac:dyDescent="0.2">
      <c r="B544" s="100" t="s">
        <v>168</v>
      </c>
      <c r="C544" s="103">
        <v>6500</v>
      </c>
      <c r="D544" s="26"/>
      <c r="E544" s="26"/>
      <c r="F544" s="26"/>
      <c r="G544" s="26"/>
      <c r="H544" s="26"/>
      <c r="I544" s="26"/>
      <c r="J544" s="26"/>
      <c r="K544" s="59">
        <f t="shared" si="12"/>
        <v>0</v>
      </c>
    </row>
    <row r="545" spans="2:11" ht="19.5" customHeight="1" x14ac:dyDescent="0.2">
      <c r="B545" s="100" t="s">
        <v>169</v>
      </c>
      <c r="C545" s="103">
        <v>7100</v>
      </c>
      <c r="D545" s="26"/>
      <c r="E545" s="26"/>
      <c r="F545" s="26"/>
      <c r="G545" s="26"/>
      <c r="H545" s="26"/>
      <c r="I545" s="26"/>
      <c r="J545" s="26"/>
      <c r="K545" s="59">
        <f t="shared" si="12"/>
        <v>0</v>
      </c>
    </row>
    <row r="546" spans="2:11" ht="19.5" customHeight="1" x14ac:dyDescent="0.2">
      <c r="B546" s="100" t="s">
        <v>170</v>
      </c>
      <c r="C546" s="103">
        <v>7200</v>
      </c>
      <c r="D546" s="26"/>
      <c r="E546" s="26"/>
      <c r="F546" s="26"/>
      <c r="G546" s="26"/>
      <c r="H546" s="26"/>
      <c r="I546" s="26"/>
      <c r="J546" s="26"/>
      <c r="K546" s="59">
        <f t="shared" si="12"/>
        <v>0</v>
      </c>
    </row>
    <row r="547" spans="2:11" ht="19.5" customHeight="1" x14ac:dyDescent="0.2">
      <c r="B547" s="100" t="s">
        <v>171</v>
      </c>
      <c r="C547" s="103">
        <v>7300</v>
      </c>
      <c r="D547" s="26"/>
      <c r="E547" s="26"/>
      <c r="F547" s="26"/>
      <c r="G547" s="26"/>
      <c r="H547" s="26"/>
      <c r="I547" s="26"/>
      <c r="J547" s="26"/>
      <c r="K547" s="59">
        <f t="shared" si="12"/>
        <v>0</v>
      </c>
    </row>
    <row r="548" spans="2:11" ht="19.5" customHeight="1" x14ac:dyDescent="0.2">
      <c r="B548" s="100" t="s">
        <v>172</v>
      </c>
      <c r="C548" s="103">
        <v>7410</v>
      </c>
      <c r="D548" s="26"/>
      <c r="E548" s="26"/>
      <c r="F548" s="26"/>
      <c r="G548" s="26"/>
      <c r="H548" s="26"/>
      <c r="I548" s="26"/>
      <c r="J548" s="26"/>
      <c r="K548" s="59">
        <f t="shared" si="12"/>
        <v>0</v>
      </c>
    </row>
    <row r="549" spans="2:11" ht="19.5" customHeight="1" x14ac:dyDescent="0.2">
      <c r="B549" s="100" t="s">
        <v>173</v>
      </c>
      <c r="C549" s="103">
        <v>7500</v>
      </c>
      <c r="D549" s="26"/>
      <c r="E549" s="26"/>
      <c r="F549" s="26"/>
      <c r="G549" s="26"/>
      <c r="H549" s="26"/>
      <c r="I549" s="26"/>
      <c r="J549" s="26"/>
      <c r="K549" s="59">
        <f t="shared" si="12"/>
        <v>0</v>
      </c>
    </row>
    <row r="550" spans="2:11" ht="19.5" customHeight="1" x14ac:dyDescent="0.2">
      <c r="B550" s="100" t="s">
        <v>174</v>
      </c>
      <c r="C550" s="103">
        <v>7600</v>
      </c>
      <c r="D550" s="26"/>
      <c r="E550" s="26"/>
      <c r="F550" s="26"/>
      <c r="G550" s="26"/>
      <c r="H550" s="26"/>
      <c r="I550" s="26"/>
      <c r="J550" s="26"/>
      <c r="K550" s="59">
        <f t="shared" si="12"/>
        <v>0</v>
      </c>
    </row>
    <row r="551" spans="2:11" ht="19.5" customHeight="1" x14ac:dyDescent="0.2">
      <c r="B551" s="100" t="s">
        <v>175</v>
      </c>
      <c r="C551" s="103">
        <v>7700</v>
      </c>
      <c r="D551" s="26"/>
      <c r="E551" s="26"/>
      <c r="F551" s="26"/>
      <c r="G551" s="26"/>
      <c r="H551" s="26"/>
      <c r="I551" s="26"/>
      <c r="J551" s="26"/>
      <c r="K551" s="59">
        <f t="shared" si="12"/>
        <v>0</v>
      </c>
    </row>
    <row r="552" spans="2:11" ht="19.5" customHeight="1" x14ac:dyDescent="0.2">
      <c r="B552" s="60" t="s">
        <v>176</v>
      </c>
      <c r="C552" s="113">
        <v>7800</v>
      </c>
      <c r="D552" s="26"/>
      <c r="E552" s="26"/>
      <c r="F552" s="26"/>
      <c r="G552" s="26"/>
      <c r="H552" s="26"/>
      <c r="I552" s="26"/>
      <c r="J552" s="26"/>
      <c r="K552" s="59">
        <f t="shared" si="12"/>
        <v>0</v>
      </c>
    </row>
    <row r="553" spans="2:11" ht="19.5" customHeight="1" x14ac:dyDescent="0.2">
      <c r="B553" s="100" t="s">
        <v>177</v>
      </c>
      <c r="C553" s="103">
        <v>7900</v>
      </c>
      <c r="D553" s="26"/>
      <c r="E553" s="26"/>
      <c r="F553" s="26"/>
      <c r="G553" s="26"/>
      <c r="H553" s="26"/>
      <c r="I553" s="26"/>
      <c r="J553" s="26"/>
      <c r="K553" s="59">
        <f t="shared" si="12"/>
        <v>0</v>
      </c>
    </row>
    <row r="554" spans="2:11" ht="19.5" customHeight="1" x14ac:dyDescent="0.2">
      <c r="B554" s="100" t="s">
        <v>178</v>
      </c>
      <c r="C554" s="103">
        <v>8100</v>
      </c>
      <c r="D554" s="26"/>
      <c r="E554" s="26"/>
      <c r="F554" s="26"/>
      <c r="G554" s="26"/>
      <c r="H554" s="26"/>
      <c r="I554" s="26"/>
      <c r="J554" s="26"/>
      <c r="K554" s="59">
        <f t="shared" si="12"/>
        <v>0</v>
      </c>
    </row>
    <row r="555" spans="2:11" ht="19.5" customHeight="1" x14ac:dyDescent="0.2">
      <c r="B555" s="60" t="s">
        <v>179</v>
      </c>
      <c r="C555" s="25">
        <v>8200</v>
      </c>
      <c r="D555" s="26"/>
      <c r="E555" s="26"/>
      <c r="F555" s="26"/>
      <c r="G555" s="26"/>
      <c r="H555" s="26"/>
      <c r="I555" s="26"/>
      <c r="J555" s="26"/>
      <c r="K555" s="59">
        <f t="shared" si="12"/>
        <v>0</v>
      </c>
    </row>
    <row r="556" spans="2:11" ht="19.5" customHeight="1" x14ac:dyDescent="0.2">
      <c r="B556" s="100" t="s">
        <v>180</v>
      </c>
      <c r="C556" s="103">
        <v>9100</v>
      </c>
      <c r="D556" s="26"/>
      <c r="E556" s="26"/>
      <c r="F556" s="26"/>
      <c r="G556" s="26"/>
      <c r="H556" s="26"/>
      <c r="I556" s="26"/>
      <c r="J556" s="26"/>
      <c r="K556" s="59">
        <f t="shared" si="12"/>
        <v>0</v>
      </c>
    </row>
    <row r="557" spans="2:11" ht="14.25" customHeight="1" x14ac:dyDescent="0.2">
      <c r="B557" s="97" t="s">
        <v>181</v>
      </c>
      <c r="C557" s="133"/>
      <c r="D557" s="134"/>
      <c r="E557" s="134"/>
      <c r="F557" s="134"/>
      <c r="G557" s="134"/>
      <c r="H557" s="134"/>
      <c r="I557" s="40"/>
      <c r="J557" s="134"/>
      <c r="K557" s="106"/>
    </row>
    <row r="558" spans="2:11" ht="19.5" customHeight="1" x14ac:dyDescent="0.2">
      <c r="B558" s="100" t="s">
        <v>172</v>
      </c>
      <c r="C558" s="103">
        <v>7420</v>
      </c>
      <c r="D558" s="135"/>
      <c r="E558" s="135"/>
      <c r="F558" s="135"/>
      <c r="G558" s="135"/>
      <c r="H558" s="135"/>
      <c r="I558" s="26"/>
      <c r="J558" s="135"/>
      <c r="K558" s="59">
        <f>ROUND(I558,2)</f>
        <v>0</v>
      </c>
    </row>
    <row r="559" spans="2:11" ht="19.5" customHeight="1" x14ac:dyDescent="0.2">
      <c r="B559" s="100" t="s">
        <v>183</v>
      </c>
      <c r="C559" s="103">
        <v>9300</v>
      </c>
      <c r="D559" s="135"/>
      <c r="E559" s="135"/>
      <c r="F559" s="135"/>
      <c r="G559" s="135"/>
      <c r="H559" s="135"/>
      <c r="I559" s="26"/>
      <c r="J559" s="135"/>
      <c r="K559" s="59">
        <f>ROUND(I559,2)</f>
        <v>0</v>
      </c>
    </row>
    <row r="560" spans="2:11" ht="19.5" customHeight="1" x14ac:dyDescent="0.2">
      <c r="B560" s="136" t="s">
        <v>187</v>
      </c>
      <c r="C560" s="133"/>
      <c r="D560" s="137">
        <f>ROUND(SUM(D539:D556),2)</f>
        <v>0</v>
      </c>
      <c r="E560" s="138">
        <f>ROUND(SUM(E539:E556),2)</f>
        <v>0</v>
      </c>
      <c r="F560" s="138">
        <f>ROUND(SUM(F539:F556),2)</f>
        <v>0</v>
      </c>
      <c r="G560" s="138">
        <f>ROUND(SUM(G539:G556),2)</f>
        <v>0</v>
      </c>
      <c r="H560" s="138">
        <f>ROUND(SUM(H539:H556),2)</f>
        <v>0</v>
      </c>
      <c r="I560" s="138">
        <f>ROUND(SUM(I539:I556)+SUM(I558:I559),2)</f>
        <v>0</v>
      </c>
      <c r="J560" s="138">
        <f>ROUND(SUM(J539:J556),2)</f>
        <v>0</v>
      </c>
      <c r="K560" s="139">
        <f>ROUND(SUM(D560:J560),2)</f>
        <v>0</v>
      </c>
    </row>
    <row r="561" spans="2:11" ht="19.5" customHeight="1" x14ac:dyDescent="0.2">
      <c r="B561" s="140" t="s">
        <v>293</v>
      </c>
      <c r="C561" s="141"/>
      <c r="D561" s="142"/>
      <c r="E561" s="143"/>
      <c r="F561" s="143"/>
      <c r="G561" s="143"/>
      <c r="H561" s="143"/>
      <c r="I561" s="143"/>
      <c r="J561" s="143"/>
      <c r="K561" s="28">
        <f>ROUND(F396-K560,2)</f>
        <v>0</v>
      </c>
    </row>
    <row r="562" spans="2:11" ht="33" customHeight="1" x14ac:dyDescent="0.2">
      <c r="B562" s="112" t="s">
        <v>194</v>
      </c>
      <c r="C562" s="144" t="s">
        <v>12</v>
      </c>
      <c r="D562" s="145"/>
    </row>
    <row r="563" spans="2:11" ht="19.5" customHeight="1" x14ac:dyDescent="0.2">
      <c r="B563" s="110" t="s">
        <v>195</v>
      </c>
      <c r="C563" s="103">
        <v>3720</v>
      </c>
      <c r="D563" s="45"/>
    </row>
    <row r="564" spans="2:11" ht="19.5" customHeight="1" x14ac:dyDescent="0.2">
      <c r="B564" s="110" t="s">
        <v>294</v>
      </c>
      <c r="C564" s="103">
        <v>3730</v>
      </c>
      <c r="D564" s="45"/>
    </row>
    <row r="565" spans="2:11" ht="19.5" customHeight="1" x14ac:dyDescent="0.2">
      <c r="B565" s="110" t="s">
        <v>197</v>
      </c>
      <c r="C565" s="103">
        <v>3740</v>
      </c>
      <c r="D565" s="45"/>
    </row>
    <row r="566" spans="2:11" ht="14.25" customHeight="1" x14ac:dyDescent="0.2">
      <c r="B566" s="97" t="s">
        <v>198</v>
      </c>
      <c r="C566" s="102"/>
      <c r="D566" s="146"/>
    </row>
    <row r="567" spans="2:11" ht="19.5" customHeight="1" x14ac:dyDescent="0.2">
      <c r="B567" s="100" t="s">
        <v>261</v>
      </c>
      <c r="C567" s="103">
        <v>3610</v>
      </c>
      <c r="D567" s="45"/>
    </row>
    <row r="568" spans="2:11" ht="19.5" customHeight="1" x14ac:dyDescent="0.2">
      <c r="B568" s="100" t="s">
        <v>199</v>
      </c>
      <c r="C568" s="103">
        <v>3620</v>
      </c>
      <c r="D568" s="45"/>
    </row>
    <row r="569" spans="2:11" ht="19.5" customHeight="1" x14ac:dyDescent="0.2">
      <c r="B569" s="100" t="s">
        <v>200</v>
      </c>
      <c r="C569" s="103">
        <v>3630</v>
      </c>
      <c r="D569" s="45"/>
    </row>
    <row r="570" spans="2:11" ht="19.5" customHeight="1" x14ac:dyDescent="0.2">
      <c r="B570" s="100" t="s">
        <v>262</v>
      </c>
      <c r="C570" s="103">
        <v>3650</v>
      </c>
      <c r="D570" s="45"/>
    </row>
    <row r="571" spans="2:11" ht="19.5" customHeight="1" x14ac:dyDescent="0.2">
      <c r="B571" s="100" t="s">
        <v>202</v>
      </c>
      <c r="C571" s="103">
        <v>3660</v>
      </c>
      <c r="D571" s="45"/>
    </row>
    <row r="572" spans="2:11" ht="19.5" customHeight="1" x14ac:dyDescent="0.2">
      <c r="B572" s="100" t="s">
        <v>203</v>
      </c>
      <c r="C572" s="103">
        <v>3670</v>
      </c>
      <c r="D572" s="35"/>
    </row>
    <row r="573" spans="2:11" ht="19.5" customHeight="1" x14ac:dyDescent="0.2">
      <c r="B573" s="100" t="s">
        <v>204</v>
      </c>
      <c r="C573" s="103">
        <v>3690</v>
      </c>
      <c r="D573" s="147"/>
    </row>
    <row r="574" spans="2:11" ht="19.5" customHeight="1" x14ac:dyDescent="0.2">
      <c r="B574" s="100" t="s">
        <v>205</v>
      </c>
      <c r="C574" s="104">
        <v>3600</v>
      </c>
      <c r="D574" s="86">
        <f>ROUND(SUM(D567:D573),2)</f>
        <v>0</v>
      </c>
    </row>
    <row r="575" spans="2:11" ht="14.25" customHeight="1" x14ac:dyDescent="0.2">
      <c r="B575" s="97" t="s">
        <v>206</v>
      </c>
      <c r="C575" s="102"/>
      <c r="D575" s="146"/>
    </row>
    <row r="576" spans="2:11" ht="16.5" customHeight="1" x14ac:dyDescent="0.2">
      <c r="B576" s="100" t="s">
        <v>295</v>
      </c>
      <c r="C576" s="103">
        <v>910</v>
      </c>
      <c r="D576" s="45"/>
    </row>
    <row r="577" spans="2:4" ht="19.5" customHeight="1" x14ac:dyDescent="0.2">
      <c r="B577" s="100" t="s">
        <v>207</v>
      </c>
      <c r="C577" s="103">
        <v>920</v>
      </c>
      <c r="D577" s="45"/>
    </row>
    <row r="578" spans="2:4" ht="19.5" customHeight="1" x14ac:dyDescent="0.2">
      <c r="B578" s="100" t="s">
        <v>208</v>
      </c>
      <c r="C578" s="103">
        <v>930</v>
      </c>
      <c r="D578" s="45"/>
    </row>
    <row r="579" spans="2:4" ht="19.5" customHeight="1" x14ac:dyDescent="0.2">
      <c r="B579" s="100" t="s">
        <v>262</v>
      </c>
      <c r="C579" s="103">
        <v>950</v>
      </c>
      <c r="D579" s="45"/>
    </row>
    <row r="580" spans="2:4" ht="19.5" customHeight="1" x14ac:dyDescent="0.2">
      <c r="B580" s="100" t="s">
        <v>210</v>
      </c>
      <c r="C580" s="103">
        <v>960</v>
      </c>
      <c r="D580" s="35"/>
    </row>
    <row r="581" spans="2:4" ht="19.5" customHeight="1" x14ac:dyDescent="0.2">
      <c r="B581" s="100" t="s">
        <v>211</v>
      </c>
      <c r="C581" s="103">
        <v>970</v>
      </c>
      <c r="D581" s="35"/>
    </row>
    <row r="582" spans="2:4" ht="19.5" customHeight="1" x14ac:dyDescent="0.2">
      <c r="B582" s="100" t="s">
        <v>212</v>
      </c>
      <c r="C582" s="103">
        <v>990</v>
      </c>
      <c r="D582" s="147"/>
    </row>
    <row r="583" spans="2:4" ht="19.5" customHeight="1" x14ac:dyDescent="0.2">
      <c r="B583" s="100" t="s">
        <v>213</v>
      </c>
      <c r="C583" s="104">
        <v>9700</v>
      </c>
      <c r="D583" s="86">
        <f>ROUND(SUM(D576:D582),2)</f>
        <v>0</v>
      </c>
    </row>
    <row r="584" spans="2:4" ht="19.5" customHeight="1" x14ac:dyDescent="0.2">
      <c r="B584" s="107" t="s">
        <v>214</v>
      </c>
      <c r="C584" s="104"/>
      <c r="D584" s="86">
        <f>ROUND(SUM(D563:D565)+D574+D583,2)</f>
        <v>0</v>
      </c>
    </row>
    <row r="585" spans="2:4" ht="19.5" customHeight="1" x14ac:dyDescent="0.2">
      <c r="B585" s="107" t="s">
        <v>264</v>
      </c>
      <c r="C585" s="103"/>
      <c r="D585" s="86">
        <f>ROUND(K561+D584,2)</f>
        <v>0</v>
      </c>
    </row>
    <row r="586" spans="2:4" ht="19.5" customHeight="1" x14ac:dyDescent="0.2">
      <c r="B586" s="74" t="str">
        <f>B146</f>
        <v>Fund Balance, July 1, 2020</v>
      </c>
      <c r="C586" s="75">
        <v>2800</v>
      </c>
      <c r="D586" s="45"/>
    </row>
    <row r="587" spans="2:4" ht="19.5" customHeight="1" x14ac:dyDescent="0.2">
      <c r="B587" s="74" t="s">
        <v>216</v>
      </c>
      <c r="C587" s="75">
        <v>2891</v>
      </c>
      <c r="D587" s="45"/>
    </row>
    <row r="588" spans="2:4" ht="14.25" customHeight="1" x14ac:dyDescent="0.2">
      <c r="B588" s="82" t="s">
        <v>217</v>
      </c>
      <c r="C588" s="83"/>
      <c r="D588" s="44"/>
    </row>
    <row r="589" spans="2:4" ht="19.5" customHeight="1" x14ac:dyDescent="0.2">
      <c r="B589" s="60" t="s">
        <v>218</v>
      </c>
      <c r="C589" s="84">
        <v>2710</v>
      </c>
      <c r="D589" s="45"/>
    </row>
    <row r="590" spans="2:4" ht="19.5" customHeight="1" x14ac:dyDescent="0.2">
      <c r="B590" s="24" t="s">
        <v>219</v>
      </c>
      <c r="C590" s="75">
        <v>2720</v>
      </c>
      <c r="D590" s="26"/>
    </row>
    <row r="591" spans="2:4" ht="19.5" customHeight="1" x14ac:dyDescent="0.2">
      <c r="B591" s="24" t="s">
        <v>220</v>
      </c>
      <c r="C591" s="75">
        <v>2730</v>
      </c>
      <c r="D591" s="26"/>
    </row>
    <row r="592" spans="2:4" ht="19.5" customHeight="1" x14ac:dyDescent="0.2">
      <c r="B592" s="24" t="s">
        <v>221</v>
      </c>
      <c r="C592" s="75">
        <v>2740</v>
      </c>
      <c r="D592" s="26"/>
    </row>
    <row r="593" spans="1:11" ht="19.5" customHeight="1" x14ac:dyDescent="0.2">
      <c r="B593" s="24" t="s">
        <v>222</v>
      </c>
      <c r="C593" s="75">
        <v>2750</v>
      </c>
      <c r="D593" s="148"/>
    </row>
    <row r="594" spans="1:11" ht="19.5" customHeight="1" x14ac:dyDescent="0.2">
      <c r="B594" s="85" t="str">
        <f>B154</f>
        <v>Total Fund Balances, June 30, 2021</v>
      </c>
      <c r="C594" s="33">
        <v>2700</v>
      </c>
      <c r="D594" s="114">
        <f>ROUND(SUM(D589:D593),2)</f>
        <v>0</v>
      </c>
    </row>
    <row r="595" spans="1:11" ht="12.75" x14ac:dyDescent="0.2">
      <c r="B595" s="108"/>
      <c r="C595" s="149"/>
      <c r="E595" s="88"/>
      <c r="F595" s="88"/>
      <c r="G595" s="88"/>
      <c r="H595" s="150"/>
      <c r="I595" s="150"/>
      <c r="J595" s="88"/>
      <c r="K595" s="88"/>
    </row>
    <row r="596" spans="1:11" ht="12.75" x14ac:dyDescent="0.2">
      <c r="B596" s="88" t="s">
        <v>189</v>
      </c>
      <c r="C596" s="150"/>
      <c r="D596" s="150"/>
      <c r="E596" s="88"/>
      <c r="F596" s="88"/>
      <c r="G596" s="88"/>
      <c r="H596" s="150"/>
      <c r="I596" s="150"/>
      <c r="J596" s="88"/>
      <c r="K596" s="88"/>
    </row>
    <row r="597" spans="1:11" ht="12.75" x14ac:dyDescent="0.2">
      <c r="B597" s="88"/>
      <c r="C597" s="150"/>
      <c r="D597" s="150"/>
      <c r="E597" s="88"/>
      <c r="F597" s="88"/>
      <c r="G597" s="88"/>
      <c r="H597" s="150"/>
      <c r="I597" s="150"/>
      <c r="J597" s="88"/>
      <c r="K597" s="88"/>
    </row>
    <row r="598" spans="1:11" ht="12.75" x14ac:dyDescent="0.2">
      <c r="B598" s="88"/>
      <c r="C598" s="150"/>
      <c r="D598" s="150"/>
      <c r="E598" s="88"/>
      <c r="F598" s="88"/>
      <c r="G598" s="88"/>
      <c r="H598" s="150"/>
      <c r="I598" s="150"/>
      <c r="J598" s="88"/>
      <c r="K598" s="88"/>
    </row>
    <row r="599" spans="1:11" ht="12.75" x14ac:dyDescent="0.2">
      <c r="A599" s="1" t="s">
        <v>329</v>
      </c>
      <c r="B599" s="2" t="str">
        <f>$B$1</f>
        <v>DISTRICT SCHOOL BOARD OF OKEECHOBEE COUNTY</v>
      </c>
      <c r="C599" s="88"/>
      <c r="D599" s="88"/>
      <c r="E599" s="88"/>
      <c r="F599" s="88"/>
      <c r="G599" s="88"/>
      <c r="H599" s="90"/>
      <c r="I599" s="50"/>
      <c r="K599" s="91" t="s">
        <v>300</v>
      </c>
    </row>
    <row r="600" spans="1:11" ht="12.75" x14ac:dyDescent="0.2">
      <c r="B600" s="89" t="s">
        <v>330</v>
      </c>
      <c r="C600" s="88"/>
      <c r="D600" s="88"/>
      <c r="E600" s="88"/>
      <c r="F600" s="88"/>
      <c r="G600" s="88"/>
      <c r="H600" s="88"/>
      <c r="I600" s="50"/>
      <c r="K600" s="92" t="s">
        <v>331</v>
      </c>
    </row>
    <row r="601" spans="1:11" ht="12.75" x14ac:dyDescent="0.2">
      <c r="B601" s="52" t="str">
        <f>$B$4</f>
        <v>For the Fiscal Year Ended June 30, 2021</v>
      </c>
      <c r="C601" s="126"/>
      <c r="D601" s="127"/>
      <c r="E601" s="127"/>
      <c r="F601" s="127"/>
      <c r="G601" s="127"/>
      <c r="H601" s="127"/>
      <c r="I601" s="128"/>
      <c r="J601" s="127"/>
      <c r="K601" s="129" t="s">
        <v>332</v>
      </c>
    </row>
    <row r="602" spans="1:11" ht="12.75" customHeight="1" x14ac:dyDescent="0.2">
      <c r="B602" s="447" t="s">
        <v>153</v>
      </c>
      <c r="C602" s="449" t="s">
        <v>12</v>
      </c>
      <c r="D602" s="53">
        <v>100</v>
      </c>
      <c r="E602" s="53">
        <v>200</v>
      </c>
      <c r="F602" s="53">
        <v>300</v>
      </c>
      <c r="G602" s="53">
        <v>400</v>
      </c>
      <c r="H602" s="53">
        <v>500</v>
      </c>
      <c r="I602" s="53">
        <v>600</v>
      </c>
      <c r="J602" s="53">
        <v>700</v>
      </c>
      <c r="K602" s="450" t="s">
        <v>154</v>
      </c>
    </row>
    <row r="603" spans="1:11" ht="25.5" x14ac:dyDescent="0.2">
      <c r="B603" s="453"/>
      <c r="C603" s="449"/>
      <c r="D603" s="54" t="s">
        <v>155</v>
      </c>
      <c r="E603" s="54" t="s">
        <v>156</v>
      </c>
      <c r="F603" s="54" t="s">
        <v>157</v>
      </c>
      <c r="G603" s="54" t="s">
        <v>158</v>
      </c>
      <c r="H603" s="54" t="s">
        <v>159</v>
      </c>
      <c r="I603" s="54" t="s">
        <v>160</v>
      </c>
      <c r="J603" s="55" t="s">
        <v>161</v>
      </c>
      <c r="K603" s="450"/>
    </row>
    <row r="604" spans="1:11" ht="14.25" customHeight="1" x14ac:dyDescent="0.2">
      <c r="B604" s="130" t="s">
        <v>162</v>
      </c>
      <c r="C604" s="131"/>
      <c r="D604" s="132"/>
      <c r="E604" s="132"/>
      <c r="F604" s="132"/>
      <c r="G604" s="132"/>
      <c r="H604" s="132"/>
      <c r="I604" s="132"/>
      <c r="J604" s="132"/>
      <c r="K604" s="132"/>
    </row>
    <row r="605" spans="1:11" ht="19.5" customHeight="1" x14ac:dyDescent="0.2">
      <c r="B605" s="100" t="s">
        <v>163</v>
      </c>
      <c r="C605" s="103">
        <v>5000</v>
      </c>
      <c r="D605" s="26"/>
      <c r="E605" s="26"/>
      <c r="F605" s="26"/>
      <c r="G605" s="26"/>
      <c r="H605" s="26"/>
      <c r="I605" s="26"/>
      <c r="J605" s="26"/>
      <c r="K605" s="59">
        <f t="shared" ref="K605:K622" si="13">ROUND(SUM(D605:J605),2)</f>
        <v>0</v>
      </c>
    </row>
    <row r="606" spans="1:11" ht="19.5" customHeight="1" x14ac:dyDescent="0.2">
      <c r="B606" s="60" t="s">
        <v>164</v>
      </c>
      <c r="C606" s="113">
        <v>6100</v>
      </c>
      <c r="D606" s="26"/>
      <c r="E606" s="26"/>
      <c r="F606" s="26"/>
      <c r="G606" s="26"/>
      <c r="H606" s="26"/>
      <c r="I606" s="26"/>
      <c r="J606" s="26"/>
      <c r="K606" s="59">
        <f t="shared" si="13"/>
        <v>0</v>
      </c>
    </row>
    <row r="607" spans="1:11" ht="19.5" customHeight="1" x14ac:dyDescent="0.2">
      <c r="B607" s="100" t="s">
        <v>165</v>
      </c>
      <c r="C607" s="103">
        <v>6200</v>
      </c>
      <c r="D607" s="26"/>
      <c r="E607" s="26"/>
      <c r="F607" s="26"/>
      <c r="G607" s="26"/>
      <c r="H607" s="26"/>
      <c r="I607" s="26"/>
      <c r="J607" s="26"/>
      <c r="K607" s="59">
        <f t="shared" si="13"/>
        <v>0</v>
      </c>
    </row>
    <row r="608" spans="1:11" ht="19.5" customHeight="1" x14ac:dyDescent="0.2">
      <c r="B608" s="100" t="s">
        <v>292</v>
      </c>
      <c r="C608" s="103">
        <v>6300</v>
      </c>
      <c r="D608" s="26"/>
      <c r="E608" s="26"/>
      <c r="F608" s="26"/>
      <c r="G608" s="26"/>
      <c r="H608" s="26"/>
      <c r="I608" s="26"/>
      <c r="J608" s="26"/>
      <c r="K608" s="59">
        <f t="shared" si="13"/>
        <v>0</v>
      </c>
    </row>
    <row r="609" spans="2:11" ht="19.5" customHeight="1" x14ac:dyDescent="0.2">
      <c r="B609" s="100" t="s">
        <v>167</v>
      </c>
      <c r="C609" s="103">
        <v>6400</v>
      </c>
      <c r="D609" s="26"/>
      <c r="E609" s="26"/>
      <c r="F609" s="26"/>
      <c r="G609" s="26"/>
      <c r="H609" s="26"/>
      <c r="I609" s="26"/>
      <c r="J609" s="26"/>
      <c r="K609" s="59">
        <f t="shared" si="13"/>
        <v>0</v>
      </c>
    </row>
    <row r="610" spans="2:11" ht="19.5" customHeight="1" x14ac:dyDescent="0.2">
      <c r="B610" s="100" t="s">
        <v>168</v>
      </c>
      <c r="C610" s="103">
        <v>6500</v>
      </c>
      <c r="D610" s="26"/>
      <c r="E610" s="26"/>
      <c r="F610" s="26"/>
      <c r="G610" s="26"/>
      <c r="H610" s="26"/>
      <c r="I610" s="26"/>
      <c r="J610" s="26"/>
      <c r="K610" s="59">
        <f t="shared" si="13"/>
        <v>0</v>
      </c>
    </row>
    <row r="611" spans="2:11" ht="19.5" customHeight="1" x14ac:dyDescent="0.2">
      <c r="B611" s="100" t="s">
        <v>169</v>
      </c>
      <c r="C611" s="103">
        <v>7100</v>
      </c>
      <c r="D611" s="26"/>
      <c r="E611" s="26"/>
      <c r="F611" s="26"/>
      <c r="G611" s="26"/>
      <c r="H611" s="26"/>
      <c r="I611" s="26"/>
      <c r="J611" s="26"/>
      <c r="K611" s="59">
        <f t="shared" si="13"/>
        <v>0</v>
      </c>
    </row>
    <row r="612" spans="2:11" ht="19.5" customHeight="1" x14ac:dyDescent="0.2">
      <c r="B612" s="100" t="s">
        <v>170</v>
      </c>
      <c r="C612" s="103">
        <v>7200</v>
      </c>
      <c r="D612" s="26"/>
      <c r="E612" s="26"/>
      <c r="F612" s="26"/>
      <c r="G612" s="26"/>
      <c r="H612" s="26"/>
      <c r="I612" s="26"/>
      <c r="J612" s="26"/>
      <c r="K612" s="59">
        <f t="shared" si="13"/>
        <v>0</v>
      </c>
    </row>
    <row r="613" spans="2:11" ht="19.5" customHeight="1" x14ac:dyDescent="0.2">
      <c r="B613" s="100" t="s">
        <v>171</v>
      </c>
      <c r="C613" s="103">
        <v>7300</v>
      </c>
      <c r="D613" s="26"/>
      <c r="E613" s="26"/>
      <c r="F613" s="26"/>
      <c r="G613" s="26"/>
      <c r="H613" s="26"/>
      <c r="I613" s="26"/>
      <c r="J613" s="26"/>
      <c r="K613" s="59">
        <f t="shared" si="13"/>
        <v>0</v>
      </c>
    </row>
    <row r="614" spans="2:11" ht="19.5" customHeight="1" x14ac:dyDescent="0.2">
      <c r="B614" s="100" t="s">
        <v>172</v>
      </c>
      <c r="C614" s="103">
        <v>7410</v>
      </c>
      <c r="D614" s="26"/>
      <c r="E614" s="26"/>
      <c r="F614" s="26"/>
      <c r="G614" s="26"/>
      <c r="H614" s="26"/>
      <c r="I614" s="26"/>
      <c r="J614" s="26"/>
      <c r="K614" s="59">
        <f t="shared" si="13"/>
        <v>0</v>
      </c>
    </row>
    <row r="615" spans="2:11" ht="19.5" customHeight="1" x14ac:dyDescent="0.2">
      <c r="B615" s="100" t="s">
        <v>173</v>
      </c>
      <c r="C615" s="103">
        <v>7500</v>
      </c>
      <c r="D615" s="26"/>
      <c r="E615" s="26"/>
      <c r="F615" s="26"/>
      <c r="G615" s="26"/>
      <c r="H615" s="26"/>
      <c r="I615" s="26"/>
      <c r="J615" s="26"/>
      <c r="K615" s="59">
        <f t="shared" si="13"/>
        <v>0</v>
      </c>
    </row>
    <row r="616" spans="2:11" ht="19.5" customHeight="1" x14ac:dyDescent="0.2">
      <c r="B616" s="100" t="s">
        <v>174</v>
      </c>
      <c r="C616" s="103">
        <v>7600</v>
      </c>
      <c r="D616" s="26"/>
      <c r="E616" s="26"/>
      <c r="F616" s="26"/>
      <c r="G616" s="26"/>
      <c r="H616" s="26"/>
      <c r="I616" s="26"/>
      <c r="J616" s="26"/>
      <c r="K616" s="59">
        <f t="shared" si="13"/>
        <v>0</v>
      </c>
    </row>
    <row r="617" spans="2:11" ht="19.5" customHeight="1" x14ac:dyDescent="0.2">
      <c r="B617" s="100" t="s">
        <v>175</v>
      </c>
      <c r="C617" s="103">
        <v>7700</v>
      </c>
      <c r="D617" s="26"/>
      <c r="E617" s="26"/>
      <c r="F617" s="26"/>
      <c r="G617" s="26"/>
      <c r="H617" s="26"/>
      <c r="I617" s="26"/>
      <c r="J617" s="26"/>
      <c r="K617" s="59">
        <f t="shared" si="13"/>
        <v>0</v>
      </c>
    </row>
    <row r="618" spans="2:11" ht="19.5" customHeight="1" x14ac:dyDescent="0.2">
      <c r="B618" s="60" t="s">
        <v>176</v>
      </c>
      <c r="C618" s="113">
        <v>7800</v>
      </c>
      <c r="D618" s="26"/>
      <c r="E618" s="26"/>
      <c r="F618" s="26"/>
      <c r="G618" s="26"/>
      <c r="H618" s="26"/>
      <c r="I618" s="26"/>
      <c r="J618" s="26"/>
      <c r="K618" s="59">
        <f t="shared" si="13"/>
        <v>0</v>
      </c>
    </row>
    <row r="619" spans="2:11" ht="19.5" customHeight="1" x14ac:dyDescent="0.2">
      <c r="B619" s="100" t="s">
        <v>177</v>
      </c>
      <c r="C619" s="103">
        <v>7900</v>
      </c>
      <c r="D619" s="26"/>
      <c r="E619" s="26"/>
      <c r="F619" s="26"/>
      <c r="G619" s="26"/>
      <c r="H619" s="26"/>
      <c r="I619" s="26"/>
      <c r="J619" s="26"/>
      <c r="K619" s="59">
        <f t="shared" si="13"/>
        <v>0</v>
      </c>
    </row>
    <row r="620" spans="2:11" ht="19.5" customHeight="1" x14ac:dyDescent="0.2">
      <c r="B620" s="100" t="s">
        <v>178</v>
      </c>
      <c r="C620" s="103">
        <v>8100</v>
      </c>
      <c r="D620" s="26"/>
      <c r="E620" s="26"/>
      <c r="F620" s="26"/>
      <c r="G620" s="26"/>
      <c r="H620" s="26"/>
      <c r="I620" s="26"/>
      <c r="J620" s="26"/>
      <c r="K620" s="59">
        <f t="shared" si="13"/>
        <v>0</v>
      </c>
    </row>
    <row r="621" spans="2:11" ht="19.5" customHeight="1" x14ac:dyDescent="0.2">
      <c r="B621" s="60" t="s">
        <v>179</v>
      </c>
      <c r="C621" s="25">
        <v>8200</v>
      </c>
      <c r="D621" s="26"/>
      <c r="E621" s="26"/>
      <c r="F621" s="26"/>
      <c r="G621" s="26"/>
      <c r="H621" s="26"/>
      <c r="I621" s="26"/>
      <c r="J621" s="26"/>
      <c r="K621" s="59">
        <f t="shared" si="13"/>
        <v>0</v>
      </c>
    </row>
    <row r="622" spans="2:11" ht="19.5" customHeight="1" x14ac:dyDescent="0.2">
      <c r="B622" s="100" t="s">
        <v>180</v>
      </c>
      <c r="C622" s="103">
        <v>9100</v>
      </c>
      <c r="D622" s="26"/>
      <c r="E622" s="26"/>
      <c r="F622" s="26"/>
      <c r="G622" s="26"/>
      <c r="H622" s="26"/>
      <c r="I622" s="26"/>
      <c r="J622" s="26"/>
      <c r="K622" s="59">
        <f t="shared" si="13"/>
        <v>0</v>
      </c>
    </row>
    <row r="623" spans="2:11" ht="14.25" customHeight="1" x14ac:dyDescent="0.2">
      <c r="B623" s="97" t="s">
        <v>181</v>
      </c>
      <c r="C623" s="133"/>
      <c r="D623" s="134"/>
      <c r="E623" s="134"/>
      <c r="F623" s="134"/>
      <c r="G623" s="134"/>
      <c r="H623" s="134"/>
      <c r="I623" s="40"/>
      <c r="J623" s="134"/>
      <c r="K623" s="106"/>
    </row>
    <row r="624" spans="2:11" ht="19.5" customHeight="1" x14ac:dyDescent="0.2">
      <c r="B624" s="100" t="s">
        <v>172</v>
      </c>
      <c r="C624" s="103">
        <v>7420</v>
      </c>
      <c r="D624" s="135"/>
      <c r="E624" s="135"/>
      <c r="F624" s="135"/>
      <c r="G624" s="135"/>
      <c r="H624" s="135"/>
      <c r="I624" s="26"/>
      <c r="J624" s="135"/>
      <c r="K624" s="59">
        <f>ROUND(I624,2)</f>
        <v>0</v>
      </c>
    </row>
    <row r="625" spans="2:11" ht="19.5" customHeight="1" x14ac:dyDescent="0.2">
      <c r="B625" s="100" t="s">
        <v>183</v>
      </c>
      <c r="C625" s="103">
        <v>9300</v>
      </c>
      <c r="D625" s="135"/>
      <c r="E625" s="135"/>
      <c r="F625" s="135"/>
      <c r="G625" s="135"/>
      <c r="H625" s="135"/>
      <c r="I625" s="26"/>
      <c r="J625" s="135"/>
      <c r="K625" s="59">
        <f>ROUND(I625,2)</f>
        <v>0</v>
      </c>
    </row>
    <row r="626" spans="2:11" ht="19.5" customHeight="1" x14ac:dyDescent="0.2">
      <c r="B626" s="136" t="s">
        <v>187</v>
      </c>
      <c r="C626" s="133"/>
      <c r="D626" s="137">
        <f>ROUND(SUM(D605:D622),2)</f>
        <v>0</v>
      </c>
      <c r="E626" s="138">
        <f>ROUND(SUM(E605:E622),2)</f>
        <v>0</v>
      </c>
      <c r="F626" s="138">
        <f>ROUND(SUM(F605:F622),2)</f>
        <v>0</v>
      </c>
      <c r="G626" s="138">
        <f>ROUND(SUM(G605:G622),2)</f>
        <v>0</v>
      </c>
      <c r="H626" s="138">
        <f>ROUND(SUM(H605:H622),2)</f>
        <v>0</v>
      </c>
      <c r="I626" s="138">
        <f>ROUND(SUM(I605:I622)+SUM(I624:I625),2)</f>
        <v>0</v>
      </c>
      <c r="J626" s="138">
        <f>ROUND(SUM(J605:J622),2)</f>
        <v>0</v>
      </c>
      <c r="K626" s="139">
        <f>ROUND(SUM(D626:J626),2)</f>
        <v>0</v>
      </c>
    </row>
    <row r="627" spans="2:11" ht="19.5" customHeight="1" x14ac:dyDescent="0.2">
      <c r="B627" s="140" t="s">
        <v>293</v>
      </c>
      <c r="C627" s="141"/>
      <c r="D627" s="142"/>
      <c r="E627" s="143"/>
      <c r="F627" s="143"/>
      <c r="G627" s="143"/>
      <c r="H627" s="143"/>
      <c r="I627" s="143"/>
      <c r="J627" s="143"/>
      <c r="K627" s="28">
        <f>ROUND(G396-K626,2)</f>
        <v>0</v>
      </c>
    </row>
    <row r="628" spans="2:11" ht="33.75" customHeight="1" x14ac:dyDescent="0.2">
      <c r="B628" s="112" t="s">
        <v>194</v>
      </c>
      <c r="C628" s="144" t="s">
        <v>12</v>
      </c>
      <c r="D628" s="145"/>
    </row>
    <row r="629" spans="2:11" ht="19.5" customHeight="1" x14ac:dyDescent="0.2">
      <c r="B629" s="110" t="s">
        <v>195</v>
      </c>
      <c r="C629" s="103">
        <v>3720</v>
      </c>
      <c r="D629" s="45"/>
    </row>
    <row r="630" spans="2:11" ht="19.5" customHeight="1" x14ac:dyDescent="0.2">
      <c r="B630" s="110" t="s">
        <v>294</v>
      </c>
      <c r="C630" s="103">
        <v>3730</v>
      </c>
      <c r="D630" s="45"/>
    </row>
    <row r="631" spans="2:11" ht="19.5" customHeight="1" x14ac:dyDescent="0.2">
      <c r="B631" s="110" t="s">
        <v>197</v>
      </c>
      <c r="C631" s="103">
        <v>3740</v>
      </c>
      <c r="D631" s="45"/>
    </row>
    <row r="632" spans="2:11" ht="14.25" customHeight="1" x14ac:dyDescent="0.2">
      <c r="B632" s="97" t="s">
        <v>198</v>
      </c>
      <c r="C632" s="102"/>
      <c r="D632" s="146"/>
    </row>
    <row r="633" spans="2:11" ht="19.5" customHeight="1" x14ac:dyDescent="0.2">
      <c r="B633" s="100" t="s">
        <v>261</v>
      </c>
      <c r="C633" s="103">
        <v>3610</v>
      </c>
      <c r="D633" s="45"/>
    </row>
    <row r="634" spans="2:11" ht="19.5" customHeight="1" x14ac:dyDescent="0.2">
      <c r="B634" s="100" t="s">
        <v>199</v>
      </c>
      <c r="C634" s="103">
        <v>3620</v>
      </c>
      <c r="D634" s="45"/>
    </row>
    <row r="635" spans="2:11" ht="19.5" customHeight="1" x14ac:dyDescent="0.2">
      <c r="B635" s="100" t="s">
        <v>200</v>
      </c>
      <c r="C635" s="103">
        <v>3630</v>
      </c>
      <c r="D635" s="45"/>
    </row>
    <row r="636" spans="2:11" ht="19.5" customHeight="1" x14ac:dyDescent="0.2">
      <c r="B636" s="100" t="s">
        <v>262</v>
      </c>
      <c r="C636" s="103">
        <v>3650</v>
      </c>
      <c r="D636" s="45"/>
    </row>
    <row r="637" spans="2:11" ht="19.5" customHeight="1" x14ac:dyDescent="0.2">
      <c r="B637" s="100" t="s">
        <v>202</v>
      </c>
      <c r="C637" s="103">
        <v>3660</v>
      </c>
      <c r="D637" s="45"/>
    </row>
    <row r="638" spans="2:11" ht="19.5" customHeight="1" x14ac:dyDescent="0.2">
      <c r="B638" s="100" t="s">
        <v>203</v>
      </c>
      <c r="C638" s="103">
        <v>3670</v>
      </c>
      <c r="D638" s="35"/>
    </row>
    <row r="639" spans="2:11" ht="19.5" customHeight="1" x14ac:dyDescent="0.2">
      <c r="B639" s="100" t="s">
        <v>204</v>
      </c>
      <c r="C639" s="103">
        <v>3690</v>
      </c>
      <c r="D639" s="147"/>
    </row>
    <row r="640" spans="2:11" ht="19.5" customHeight="1" x14ac:dyDescent="0.2">
      <c r="B640" s="100" t="s">
        <v>205</v>
      </c>
      <c r="C640" s="104">
        <v>3600</v>
      </c>
      <c r="D640" s="86">
        <f>ROUND(SUM(D633:D639),2)</f>
        <v>0</v>
      </c>
    </row>
    <row r="641" spans="2:4" ht="14.25" customHeight="1" x14ac:dyDescent="0.2">
      <c r="B641" s="97" t="s">
        <v>206</v>
      </c>
      <c r="C641" s="102"/>
      <c r="D641" s="146"/>
    </row>
    <row r="642" spans="2:4" ht="19.5" customHeight="1" x14ac:dyDescent="0.2">
      <c r="B642" s="100" t="s">
        <v>295</v>
      </c>
      <c r="C642" s="103">
        <v>910</v>
      </c>
      <c r="D642" s="45"/>
    </row>
    <row r="643" spans="2:4" ht="19.5" customHeight="1" x14ac:dyDescent="0.2">
      <c r="B643" s="100" t="s">
        <v>207</v>
      </c>
      <c r="C643" s="103">
        <v>920</v>
      </c>
      <c r="D643" s="45"/>
    </row>
    <row r="644" spans="2:4" ht="19.5" customHeight="1" x14ac:dyDescent="0.2">
      <c r="B644" s="100" t="s">
        <v>208</v>
      </c>
      <c r="C644" s="103">
        <v>930</v>
      </c>
      <c r="D644" s="45"/>
    </row>
    <row r="645" spans="2:4" ht="19.5" customHeight="1" x14ac:dyDescent="0.2">
      <c r="B645" s="100" t="s">
        <v>262</v>
      </c>
      <c r="C645" s="103">
        <v>950</v>
      </c>
      <c r="D645" s="45"/>
    </row>
    <row r="646" spans="2:4" ht="19.5" customHeight="1" x14ac:dyDescent="0.2">
      <c r="B646" s="100" t="s">
        <v>210</v>
      </c>
      <c r="C646" s="103">
        <v>960</v>
      </c>
      <c r="D646" s="35"/>
    </row>
    <row r="647" spans="2:4" ht="19.5" customHeight="1" x14ac:dyDescent="0.2">
      <c r="B647" s="100" t="s">
        <v>211</v>
      </c>
      <c r="C647" s="103">
        <v>970</v>
      </c>
      <c r="D647" s="35"/>
    </row>
    <row r="648" spans="2:4" ht="19.5" customHeight="1" x14ac:dyDescent="0.2">
      <c r="B648" s="100" t="s">
        <v>212</v>
      </c>
      <c r="C648" s="103">
        <v>990</v>
      </c>
      <c r="D648" s="147"/>
    </row>
    <row r="649" spans="2:4" ht="19.5" customHeight="1" x14ac:dyDescent="0.2">
      <c r="B649" s="100" t="s">
        <v>213</v>
      </c>
      <c r="C649" s="104">
        <v>9700</v>
      </c>
      <c r="D649" s="86">
        <f>ROUND(SUM(D642:D648),2)</f>
        <v>0</v>
      </c>
    </row>
    <row r="650" spans="2:4" ht="19.5" customHeight="1" x14ac:dyDescent="0.2">
      <c r="B650" s="107" t="s">
        <v>214</v>
      </c>
      <c r="C650" s="104"/>
      <c r="D650" s="86">
        <f>ROUND(SUM(D629:D631)+D640+D649,2)</f>
        <v>0</v>
      </c>
    </row>
    <row r="651" spans="2:4" ht="19.5" customHeight="1" x14ac:dyDescent="0.2">
      <c r="B651" s="107" t="s">
        <v>264</v>
      </c>
      <c r="C651" s="103"/>
      <c r="D651" s="86">
        <f>ROUND(K627+D650,2)</f>
        <v>0</v>
      </c>
    </row>
    <row r="652" spans="2:4" ht="19.5" customHeight="1" x14ac:dyDescent="0.2">
      <c r="B652" s="74" t="str">
        <f>B146</f>
        <v>Fund Balance, July 1, 2020</v>
      </c>
      <c r="C652" s="75">
        <v>2800</v>
      </c>
      <c r="D652" s="45"/>
    </row>
    <row r="653" spans="2:4" ht="19.5" customHeight="1" x14ac:dyDescent="0.2">
      <c r="B653" s="74" t="s">
        <v>216</v>
      </c>
      <c r="C653" s="75">
        <v>2891</v>
      </c>
      <c r="D653" s="45"/>
    </row>
    <row r="654" spans="2:4" ht="14.25" customHeight="1" x14ac:dyDescent="0.2">
      <c r="B654" s="82" t="s">
        <v>217</v>
      </c>
      <c r="C654" s="83"/>
      <c r="D654" s="44"/>
    </row>
    <row r="655" spans="2:4" ht="19.5" customHeight="1" x14ac:dyDescent="0.2">
      <c r="B655" s="60" t="s">
        <v>218</v>
      </c>
      <c r="C655" s="84">
        <v>2710</v>
      </c>
      <c r="D655" s="45"/>
    </row>
    <row r="656" spans="2:4" ht="19.5" customHeight="1" x14ac:dyDescent="0.2">
      <c r="B656" s="24" t="s">
        <v>219</v>
      </c>
      <c r="C656" s="75">
        <v>2720</v>
      </c>
      <c r="D656" s="26"/>
    </row>
    <row r="657" spans="1:11" ht="19.5" customHeight="1" x14ac:dyDescent="0.2">
      <c r="B657" s="24" t="s">
        <v>220</v>
      </c>
      <c r="C657" s="75">
        <v>2730</v>
      </c>
      <c r="D657" s="26"/>
    </row>
    <row r="658" spans="1:11" ht="19.5" customHeight="1" x14ac:dyDescent="0.2">
      <c r="B658" s="24" t="s">
        <v>221</v>
      </c>
      <c r="C658" s="75">
        <v>2740</v>
      </c>
      <c r="D658" s="26"/>
    </row>
    <row r="659" spans="1:11" ht="19.5" customHeight="1" x14ac:dyDescent="0.2">
      <c r="B659" s="24" t="s">
        <v>222</v>
      </c>
      <c r="C659" s="75">
        <v>2750</v>
      </c>
      <c r="D659" s="148"/>
    </row>
    <row r="660" spans="1:11" ht="19.5" customHeight="1" x14ac:dyDescent="0.2">
      <c r="B660" s="85" t="str">
        <f>B154</f>
        <v>Total Fund Balances, June 30, 2021</v>
      </c>
      <c r="C660" s="33">
        <v>2700</v>
      </c>
      <c r="D660" s="114">
        <f>ROUND(SUM(D655:D659),2)</f>
        <v>0</v>
      </c>
    </row>
    <row r="661" spans="1:11" ht="12.75" x14ac:dyDescent="0.2">
      <c r="B661" s="108"/>
      <c r="C661" s="149"/>
      <c r="E661" s="88"/>
      <c r="F661" s="88"/>
      <c r="G661" s="88"/>
      <c r="H661" s="150"/>
      <c r="I661" s="150"/>
      <c r="J661" s="88"/>
      <c r="K661" s="88"/>
    </row>
    <row r="662" spans="1:11" ht="12.75" x14ac:dyDescent="0.2">
      <c r="B662" s="88" t="s">
        <v>189</v>
      </c>
      <c r="C662" s="150"/>
      <c r="D662" s="150"/>
      <c r="E662" s="88"/>
      <c r="F662" s="88"/>
      <c r="G662" s="88"/>
      <c r="H662" s="150"/>
      <c r="I662" s="150"/>
      <c r="J662" s="88"/>
      <c r="K662" s="88"/>
    </row>
    <row r="663" spans="1:11" ht="12.75" x14ac:dyDescent="0.2">
      <c r="B663" s="88"/>
      <c r="C663" s="150"/>
      <c r="D663" s="150"/>
      <c r="E663" s="88"/>
      <c r="F663" s="88"/>
      <c r="G663" s="88"/>
      <c r="H663" s="150"/>
      <c r="I663" s="150"/>
      <c r="J663" s="88"/>
      <c r="K663" s="88"/>
    </row>
    <row r="664" spans="1:11" ht="12.75" x14ac:dyDescent="0.2">
      <c r="B664" s="88"/>
      <c r="C664" s="150"/>
      <c r="D664" s="150"/>
      <c r="E664" s="88"/>
      <c r="F664" s="88"/>
      <c r="G664" s="88"/>
      <c r="H664" s="150"/>
      <c r="I664" s="150"/>
      <c r="J664" s="88"/>
      <c r="K664" s="88"/>
    </row>
    <row r="665" spans="1:11" ht="12.75" x14ac:dyDescent="0.2">
      <c r="A665" s="1" t="s">
        <v>333</v>
      </c>
      <c r="B665" s="2" t="str">
        <f>$B$1</f>
        <v>DISTRICT SCHOOL BOARD OF OKEECHOBEE COUNTY</v>
      </c>
      <c r="C665" s="88"/>
      <c r="D665" s="88"/>
      <c r="E665" s="88"/>
      <c r="F665" s="88"/>
      <c r="G665" s="88"/>
      <c r="H665" s="90"/>
      <c r="I665" s="50"/>
      <c r="K665" s="91" t="s">
        <v>300</v>
      </c>
    </row>
    <row r="666" spans="1:11" ht="12.75" x14ac:dyDescent="0.2">
      <c r="B666" s="89" t="s">
        <v>334</v>
      </c>
      <c r="C666" s="88"/>
      <c r="D666" s="88"/>
      <c r="E666" s="88"/>
      <c r="F666" s="88"/>
      <c r="G666" s="88"/>
      <c r="H666" s="88"/>
      <c r="I666" s="50"/>
      <c r="K666" s="92" t="s">
        <v>335</v>
      </c>
    </row>
    <row r="667" spans="1:11" ht="12.75" x14ac:dyDescent="0.2">
      <c r="B667" s="52" t="str">
        <f>$B$4</f>
        <v>For the Fiscal Year Ended June 30, 2021</v>
      </c>
      <c r="C667" s="126"/>
      <c r="D667" s="127"/>
      <c r="E667" s="127"/>
      <c r="F667" s="127"/>
      <c r="G667" s="127"/>
      <c r="H667" s="127"/>
      <c r="I667" s="128"/>
      <c r="J667" s="127"/>
      <c r="K667" s="129" t="s">
        <v>336</v>
      </c>
    </row>
    <row r="668" spans="1:11" ht="12.75" customHeight="1" x14ac:dyDescent="0.2">
      <c r="B668" s="447" t="s">
        <v>153</v>
      </c>
      <c r="C668" s="449" t="s">
        <v>12</v>
      </c>
      <c r="D668" s="53">
        <v>100</v>
      </c>
      <c r="E668" s="53">
        <v>200</v>
      </c>
      <c r="F668" s="53">
        <v>300</v>
      </c>
      <c r="G668" s="53">
        <v>400</v>
      </c>
      <c r="H668" s="53">
        <v>500</v>
      </c>
      <c r="I668" s="53">
        <v>600</v>
      </c>
      <c r="J668" s="53">
        <v>700</v>
      </c>
      <c r="K668" s="450" t="s">
        <v>154</v>
      </c>
    </row>
    <row r="669" spans="1:11" ht="25.5" x14ac:dyDescent="0.2">
      <c r="B669" s="453"/>
      <c r="C669" s="449"/>
      <c r="D669" s="54" t="s">
        <v>155</v>
      </c>
      <c r="E669" s="54" t="s">
        <v>156</v>
      </c>
      <c r="F669" s="54" t="s">
        <v>157</v>
      </c>
      <c r="G669" s="54" t="s">
        <v>158</v>
      </c>
      <c r="H669" s="54" t="s">
        <v>159</v>
      </c>
      <c r="I669" s="54" t="s">
        <v>160</v>
      </c>
      <c r="J669" s="55" t="s">
        <v>161</v>
      </c>
      <c r="K669" s="450"/>
    </row>
    <row r="670" spans="1:11" ht="14.25" customHeight="1" x14ac:dyDescent="0.2">
      <c r="B670" s="130" t="s">
        <v>162</v>
      </c>
      <c r="C670" s="131"/>
      <c r="D670" s="132"/>
      <c r="E670" s="132"/>
      <c r="F670" s="132"/>
      <c r="G670" s="132"/>
      <c r="H670" s="132"/>
      <c r="I670" s="132"/>
      <c r="J670" s="132"/>
      <c r="K670" s="132"/>
    </row>
    <row r="671" spans="1:11" ht="19.5" customHeight="1" x14ac:dyDescent="0.2">
      <c r="B671" s="100" t="s">
        <v>163</v>
      </c>
      <c r="C671" s="103">
        <v>5000</v>
      </c>
      <c r="D671" s="26"/>
      <c r="E671" s="26"/>
      <c r="F671" s="26"/>
      <c r="G671" s="26"/>
      <c r="H671" s="26"/>
      <c r="I671" s="26"/>
      <c r="J671" s="26"/>
      <c r="K671" s="59">
        <f t="shared" ref="K671:K688" si="14">ROUND(SUM(D671:J671),2)</f>
        <v>0</v>
      </c>
    </row>
    <row r="672" spans="1:11" ht="19.5" customHeight="1" x14ac:dyDescent="0.2">
      <c r="B672" s="60" t="s">
        <v>164</v>
      </c>
      <c r="C672" s="113">
        <v>6100</v>
      </c>
      <c r="D672" s="26"/>
      <c r="E672" s="26"/>
      <c r="F672" s="26"/>
      <c r="G672" s="26"/>
      <c r="H672" s="26"/>
      <c r="I672" s="26"/>
      <c r="J672" s="26"/>
      <c r="K672" s="59">
        <f t="shared" si="14"/>
        <v>0</v>
      </c>
    </row>
    <row r="673" spans="2:11" ht="19.5" customHeight="1" x14ac:dyDescent="0.2">
      <c r="B673" s="100" t="s">
        <v>165</v>
      </c>
      <c r="C673" s="103">
        <v>6200</v>
      </c>
      <c r="D673" s="26"/>
      <c r="E673" s="26"/>
      <c r="F673" s="26"/>
      <c r="G673" s="26"/>
      <c r="H673" s="26"/>
      <c r="I673" s="26"/>
      <c r="J673" s="26"/>
      <c r="K673" s="59">
        <f t="shared" si="14"/>
        <v>0</v>
      </c>
    </row>
    <row r="674" spans="2:11" ht="19.5" customHeight="1" x14ac:dyDescent="0.2">
      <c r="B674" s="100" t="s">
        <v>292</v>
      </c>
      <c r="C674" s="103">
        <v>6300</v>
      </c>
      <c r="D674" s="26"/>
      <c r="E674" s="26"/>
      <c r="F674" s="26"/>
      <c r="G674" s="26"/>
      <c r="H674" s="26"/>
      <c r="I674" s="26"/>
      <c r="J674" s="26"/>
      <c r="K674" s="59">
        <f t="shared" si="14"/>
        <v>0</v>
      </c>
    </row>
    <row r="675" spans="2:11" ht="19.5" customHeight="1" x14ac:dyDescent="0.2">
      <c r="B675" s="100" t="s">
        <v>167</v>
      </c>
      <c r="C675" s="103">
        <v>6400</v>
      </c>
      <c r="D675" s="26"/>
      <c r="E675" s="26"/>
      <c r="F675" s="26"/>
      <c r="G675" s="26"/>
      <c r="H675" s="26"/>
      <c r="I675" s="26"/>
      <c r="J675" s="26"/>
      <c r="K675" s="59">
        <f t="shared" si="14"/>
        <v>0</v>
      </c>
    </row>
    <row r="676" spans="2:11" ht="19.5" customHeight="1" x14ac:dyDescent="0.2">
      <c r="B676" s="100" t="s">
        <v>168</v>
      </c>
      <c r="C676" s="103">
        <v>6500</v>
      </c>
      <c r="D676" s="26"/>
      <c r="E676" s="26"/>
      <c r="F676" s="26"/>
      <c r="G676" s="26"/>
      <c r="H676" s="26"/>
      <c r="I676" s="26"/>
      <c r="J676" s="26"/>
      <c r="K676" s="59">
        <f t="shared" si="14"/>
        <v>0</v>
      </c>
    </row>
    <row r="677" spans="2:11" ht="19.5" customHeight="1" x14ac:dyDescent="0.2">
      <c r="B677" s="100" t="s">
        <v>169</v>
      </c>
      <c r="C677" s="103">
        <v>7100</v>
      </c>
      <c r="D677" s="26"/>
      <c r="E677" s="26"/>
      <c r="F677" s="26"/>
      <c r="G677" s="26"/>
      <c r="H677" s="26"/>
      <c r="I677" s="26"/>
      <c r="J677" s="26"/>
      <c r="K677" s="59">
        <f t="shared" si="14"/>
        <v>0</v>
      </c>
    </row>
    <row r="678" spans="2:11" ht="19.5" customHeight="1" x14ac:dyDescent="0.2">
      <c r="B678" s="100" t="s">
        <v>170</v>
      </c>
      <c r="C678" s="103">
        <v>7200</v>
      </c>
      <c r="D678" s="26"/>
      <c r="E678" s="26"/>
      <c r="F678" s="26"/>
      <c r="G678" s="26"/>
      <c r="H678" s="26"/>
      <c r="I678" s="26"/>
      <c r="J678" s="26"/>
      <c r="K678" s="59">
        <f t="shared" si="14"/>
        <v>0</v>
      </c>
    </row>
    <row r="679" spans="2:11" ht="19.5" customHeight="1" x14ac:dyDescent="0.2">
      <c r="B679" s="100" t="s">
        <v>171</v>
      </c>
      <c r="C679" s="103">
        <v>7300</v>
      </c>
      <c r="D679" s="26"/>
      <c r="E679" s="26"/>
      <c r="F679" s="26"/>
      <c r="G679" s="26"/>
      <c r="H679" s="26"/>
      <c r="I679" s="26"/>
      <c r="J679" s="26"/>
      <c r="K679" s="59">
        <f t="shared" si="14"/>
        <v>0</v>
      </c>
    </row>
    <row r="680" spans="2:11" ht="19.5" customHeight="1" x14ac:dyDescent="0.2">
      <c r="B680" s="100" t="s">
        <v>172</v>
      </c>
      <c r="C680" s="103">
        <v>7410</v>
      </c>
      <c r="D680" s="26"/>
      <c r="E680" s="26"/>
      <c r="F680" s="26"/>
      <c r="G680" s="26"/>
      <c r="H680" s="26"/>
      <c r="I680" s="26"/>
      <c r="J680" s="26"/>
      <c r="K680" s="59">
        <f t="shared" si="14"/>
        <v>0</v>
      </c>
    </row>
    <row r="681" spans="2:11" ht="19.5" customHeight="1" x14ac:dyDescent="0.2">
      <c r="B681" s="100" t="s">
        <v>173</v>
      </c>
      <c r="C681" s="103">
        <v>7500</v>
      </c>
      <c r="D681" s="26"/>
      <c r="E681" s="26"/>
      <c r="F681" s="26"/>
      <c r="G681" s="26"/>
      <c r="H681" s="26"/>
      <c r="I681" s="26"/>
      <c r="J681" s="26"/>
      <c r="K681" s="59">
        <f t="shared" si="14"/>
        <v>0</v>
      </c>
    </row>
    <row r="682" spans="2:11" ht="19.5" customHeight="1" x14ac:dyDescent="0.2">
      <c r="B682" s="100" t="s">
        <v>174</v>
      </c>
      <c r="C682" s="103">
        <v>7600</v>
      </c>
      <c r="D682" s="26"/>
      <c r="E682" s="26"/>
      <c r="F682" s="26"/>
      <c r="G682" s="26"/>
      <c r="H682" s="26"/>
      <c r="I682" s="26"/>
      <c r="J682" s="26"/>
      <c r="K682" s="59">
        <f t="shared" si="14"/>
        <v>0</v>
      </c>
    </row>
    <row r="683" spans="2:11" ht="19.5" customHeight="1" x14ac:dyDescent="0.2">
      <c r="B683" s="100" t="s">
        <v>175</v>
      </c>
      <c r="C683" s="103">
        <v>7700</v>
      </c>
      <c r="D683" s="26"/>
      <c r="E683" s="26"/>
      <c r="F683" s="26"/>
      <c r="G683" s="26"/>
      <c r="H683" s="26"/>
      <c r="I683" s="26"/>
      <c r="J683" s="26"/>
      <c r="K683" s="59">
        <f t="shared" si="14"/>
        <v>0</v>
      </c>
    </row>
    <row r="684" spans="2:11" ht="19.5" customHeight="1" x14ac:dyDescent="0.2">
      <c r="B684" s="60" t="s">
        <v>176</v>
      </c>
      <c r="C684" s="113">
        <v>7800</v>
      </c>
      <c r="D684" s="26"/>
      <c r="E684" s="26"/>
      <c r="F684" s="26"/>
      <c r="G684" s="26"/>
      <c r="H684" s="26"/>
      <c r="I684" s="26"/>
      <c r="J684" s="26"/>
      <c r="K684" s="59">
        <f t="shared" si="14"/>
        <v>0</v>
      </c>
    </row>
    <row r="685" spans="2:11" ht="19.5" customHeight="1" x14ac:dyDescent="0.2">
      <c r="B685" s="100" t="s">
        <v>177</v>
      </c>
      <c r="C685" s="103">
        <v>7900</v>
      </c>
      <c r="D685" s="26"/>
      <c r="E685" s="26"/>
      <c r="F685" s="26"/>
      <c r="G685" s="26"/>
      <c r="H685" s="26"/>
      <c r="I685" s="26"/>
      <c r="J685" s="26"/>
      <c r="K685" s="59">
        <f t="shared" si="14"/>
        <v>0</v>
      </c>
    </row>
    <row r="686" spans="2:11" ht="19.5" customHeight="1" x14ac:dyDescent="0.2">
      <c r="B686" s="100" t="s">
        <v>178</v>
      </c>
      <c r="C686" s="103">
        <v>8100</v>
      </c>
      <c r="D686" s="26"/>
      <c r="E686" s="26"/>
      <c r="F686" s="26"/>
      <c r="G686" s="26"/>
      <c r="H686" s="26"/>
      <c r="I686" s="26"/>
      <c r="J686" s="26"/>
      <c r="K686" s="59">
        <f t="shared" si="14"/>
        <v>0</v>
      </c>
    </row>
    <row r="687" spans="2:11" ht="19.5" customHeight="1" x14ac:dyDescent="0.2">
      <c r="B687" s="60" t="s">
        <v>179</v>
      </c>
      <c r="C687" s="25">
        <v>8200</v>
      </c>
      <c r="D687" s="26"/>
      <c r="E687" s="26"/>
      <c r="F687" s="26"/>
      <c r="G687" s="26"/>
      <c r="H687" s="26"/>
      <c r="I687" s="26"/>
      <c r="J687" s="26"/>
      <c r="K687" s="59">
        <f t="shared" si="14"/>
        <v>0</v>
      </c>
    </row>
    <row r="688" spans="2:11" ht="19.5" customHeight="1" x14ac:dyDescent="0.2">
      <c r="B688" s="100" t="s">
        <v>180</v>
      </c>
      <c r="C688" s="103">
        <v>9100</v>
      </c>
      <c r="D688" s="26"/>
      <c r="E688" s="26"/>
      <c r="F688" s="26"/>
      <c r="G688" s="26"/>
      <c r="H688" s="26"/>
      <c r="I688" s="26"/>
      <c r="J688" s="26"/>
      <c r="K688" s="59">
        <f t="shared" si="14"/>
        <v>0</v>
      </c>
    </row>
    <row r="689" spans="2:11" ht="14.25" customHeight="1" x14ac:dyDescent="0.2">
      <c r="B689" s="97" t="s">
        <v>181</v>
      </c>
      <c r="C689" s="133"/>
      <c r="D689" s="134"/>
      <c r="E689" s="134"/>
      <c r="F689" s="134"/>
      <c r="G689" s="134"/>
      <c r="H689" s="134"/>
      <c r="I689" s="40"/>
      <c r="J689" s="134"/>
      <c r="K689" s="106"/>
    </row>
    <row r="690" spans="2:11" ht="19.5" customHeight="1" x14ac:dyDescent="0.2">
      <c r="B690" s="100" t="s">
        <v>172</v>
      </c>
      <c r="C690" s="103">
        <v>7420</v>
      </c>
      <c r="D690" s="135"/>
      <c r="E690" s="135"/>
      <c r="F690" s="135"/>
      <c r="G690" s="135"/>
      <c r="H690" s="135"/>
      <c r="I690" s="26"/>
      <c r="J690" s="135"/>
      <c r="K690" s="59">
        <f>ROUND(I690,2)</f>
        <v>0</v>
      </c>
    </row>
    <row r="691" spans="2:11" ht="19.5" customHeight="1" x14ac:dyDescent="0.2">
      <c r="B691" s="100" t="s">
        <v>183</v>
      </c>
      <c r="C691" s="103">
        <v>9300</v>
      </c>
      <c r="D691" s="135"/>
      <c r="E691" s="135"/>
      <c r="F691" s="135"/>
      <c r="G691" s="135"/>
      <c r="H691" s="135"/>
      <c r="I691" s="26"/>
      <c r="J691" s="135"/>
      <c r="K691" s="59">
        <f>ROUND(I691,2)</f>
        <v>0</v>
      </c>
    </row>
    <row r="692" spans="2:11" ht="19.5" customHeight="1" x14ac:dyDescent="0.2">
      <c r="B692" s="136" t="s">
        <v>187</v>
      </c>
      <c r="C692" s="133"/>
      <c r="D692" s="137">
        <f>ROUND(SUM(D671:D688),2)</f>
        <v>0</v>
      </c>
      <c r="E692" s="138">
        <f>ROUND(SUM(E671:E688),2)</f>
        <v>0</v>
      </c>
      <c r="F692" s="138">
        <f>ROUND(SUM(F671:F688),2)</f>
        <v>0</v>
      </c>
      <c r="G692" s="138">
        <f>ROUND(SUM(G671:G688),2)</f>
        <v>0</v>
      </c>
      <c r="H692" s="138">
        <f>ROUND(SUM(H671:H688),2)</f>
        <v>0</v>
      </c>
      <c r="I692" s="138">
        <f>ROUND(SUM(I671:I688)+SUM(I690:I691),2)</f>
        <v>0</v>
      </c>
      <c r="J692" s="138">
        <f>ROUND(SUM(J671:J688),2)</f>
        <v>0</v>
      </c>
      <c r="K692" s="139">
        <f>ROUND(SUM(D692:J692),2)</f>
        <v>0</v>
      </c>
    </row>
    <row r="693" spans="2:11" ht="19.5" customHeight="1" x14ac:dyDescent="0.2">
      <c r="B693" s="140" t="s">
        <v>293</v>
      </c>
      <c r="C693" s="141"/>
      <c r="D693" s="142"/>
      <c r="E693" s="143"/>
      <c r="F693" s="143"/>
      <c r="G693" s="143"/>
      <c r="H693" s="143"/>
      <c r="I693" s="143"/>
      <c r="J693" s="143"/>
      <c r="K693" s="28">
        <f>ROUND(H396-K692,2)</f>
        <v>0</v>
      </c>
    </row>
    <row r="694" spans="2:11" ht="33" customHeight="1" x14ac:dyDescent="0.2">
      <c r="B694" s="112" t="s">
        <v>194</v>
      </c>
      <c r="C694" s="144" t="s">
        <v>12</v>
      </c>
      <c r="D694" s="145"/>
    </row>
    <row r="695" spans="2:11" ht="19.5" customHeight="1" x14ac:dyDescent="0.2">
      <c r="B695" s="110" t="s">
        <v>195</v>
      </c>
      <c r="C695" s="103">
        <v>3720</v>
      </c>
      <c r="D695" s="45"/>
    </row>
    <row r="696" spans="2:11" ht="19.5" customHeight="1" x14ac:dyDescent="0.2">
      <c r="B696" s="110" t="s">
        <v>294</v>
      </c>
      <c r="C696" s="103">
        <v>3730</v>
      </c>
      <c r="D696" s="45"/>
    </row>
    <row r="697" spans="2:11" ht="19.5" customHeight="1" x14ac:dyDescent="0.2">
      <c r="B697" s="110" t="s">
        <v>197</v>
      </c>
      <c r="C697" s="103">
        <v>3740</v>
      </c>
      <c r="D697" s="45"/>
    </row>
    <row r="698" spans="2:11" ht="14.25" customHeight="1" x14ac:dyDescent="0.2">
      <c r="B698" s="97" t="s">
        <v>198</v>
      </c>
      <c r="C698" s="102"/>
      <c r="D698" s="146"/>
    </row>
    <row r="699" spans="2:11" ht="19.5" customHeight="1" x14ac:dyDescent="0.2">
      <c r="B699" s="100" t="s">
        <v>261</v>
      </c>
      <c r="C699" s="103">
        <v>3610</v>
      </c>
      <c r="D699" s="45"/>
    </row>
    <row r="700" spans="2:11" ht="19.5" customHeight="1" x14ac:dyDescent="0.2">
      <c r="B700" s="100" t="s">
        <v>199</v>
      </c>
      <c r="C700" s="103">
        <v>3620</v>
      </c>
      <c r="D700" s="45"/>
    </row>
    <row r="701" spans="2:11" ht="19.5" customHeight="1" x14ac:dyDescent="0.2">
      <c r="B701" s="100" t="s">
        <v>200</v>
      </c>
      <c r="C701" s="103">
        <v>3630</v>
      </c>
      <c r="D701" s="45"/>
    </row>
    <row r="702" spans="2:11" ht="19.5" customHeight="1" x14ac:dyDescent="0.2">
      <c r="B702" s="100" t="s">
        <v>262</v>
      </c>
      <c r="C702" s="103">
        <v>3650</v>
      </c>
      <c r="D702" s="45"/>
    </row>
    <row r="703" spans="2:11" ht="19.5" customHeight="1" x14ac:dyDescent="0.2">
      <c r="B703" s="100" t="s">
        <v>202</v>
      </c>
      <c r="C703" s="103">
        <v>3660</v>
      </c>
      <c r="D703" s="45"/>
    </row>
    <row r="704" spans="2:11" ht="19.5" customHeight="1" x14ac:dyDescent="0.2">
      <c r="B704" s="100" t="s">
        <v>203</v>
      </c>
      <c r="C704" s="103">
        <v>3670</v>
      </c>
      <c r="D704" s="35"/>
    </row>
    <row r="705" spans="2:4" ht="19.5" customHeight="1" x14ac:dyDescent="0.2">
      <c r="B705" s="100" t="s">
        <v>204</v>
      </c>
      <c r="C705" s="103">
        <v>3690</v>
      </c>
      <c r="D705" s="147"/>
    </row>
    <row r="706" spans="2:4" ht="19.5" customHeight="1" x14ac:dyDescent="0.2">
      <c r="B706" s="100" t="s">
        <v>205</v>
      </c>
      <c r="C706" s="104">
        <v>3600</v>
      </c>
      <c r="D706" s="86">
        <f>ROUND(SUM(D699:D705),2)</f>
        <v>0</v>
      </c>
    </row>
    <row r="707" spans="2:4" ht="14.25" customHeight="1" x14ac:dyDescent="0.2">
      <c r="B707" s="97" t="s">
        <v>206</v>
      </c>
      <c r="C707" s="102"/>
      <c r="D707" s="146"/>
    </row>
    <row r="708" spans="2:4" ht="19.5" customHeight="1" x14ac:dyDescent="0.2">
      <c r="B708" s="100" t="s">
        <v>295</v>
      </c>
      <c r="C708" s="103">
        <v>910</v>
      </c>
      <c r="D708" s="45"/>
    </row>
    <row r="709" spans="2:4" ht="19.5" customHeight="1" x14ac:dyDescent="0.2">
      <c r="B709" s="100" t="s">
        <v>207</v>
      </c>
      <c r="C709" s="103">
        <v>920</v>
      </c>
      <c r="D709" s="45"/>
    </row>
    <row r="710" spans="2:4" ht="19.5" customHeight="1" x14ac:dyDescent="0.2">
      <c r="B710" s="100" t="s">
        <v>208</v>
      </c>
      <c r="C710" s="103">
        <v>930</v>
      </c>
      <c r="D710" s="45"/>
    </row>
    <row r="711" spans="2:4" ht="19.5" customHeight="1" x14ac:dyDescent="0.2">
      <c r="B711" s="100" t="s">
        <v>262</v>
      </c>
      <c r="C711" s="103">
        <v>950</v>
      </c>
      <c r="D711" s="45"/>
    </row>
    <row r="712" spans="2:4" ht="19.5" customHeight="1" x14ac:dyDescent="0.2">
      <c r="B712" s="100" t="s">
        <v>210</v>
      </c>
      <c r="C712" s="103">
        <v>960</v>
      </c>
      <c r="D712" s="35"/>
    </row>
    <row r="713" spans="2:4" ht="19.5" customHeight="1" x14ac:dyDescent="0.2">
      <c r="B713" s="100" t="s">
        <v>211</v>
      </c>
      <c r="C713" s="103">
        <v>970</v>
      </c>
      <c r="D713" s="35"/>
    </row>
    <row r="714" spans="2:4" ht="19.5" customHeight="1" x14ac:dyDescent="0.2">
      <c r="B714" s="100" t="s">
        <v>212</v>
      </c>
      <c r="C714" s="103">
        <v>990</v>
      </c>
      <c r="D714" s="147"/>
    </row>
    <row r="715" spans="2:4" ht="19.5" customHeight="1" x14ac:dyDescent="0.2">
      <c r="B715" s="100" t="s">
        <v>213</v>
      </c>
      <c r="C715" s="104">
        <v>9700</v>
      </c>
      <c r="D715" s="86">
        <f>ROUND(SUM(D708:D714),2)</f>
        <v>0</v>
      </c>
    </row>
    <row r="716" spans="2:4" ht="19.5" customHeight="1" x14ac:dyDescent="0.2">
      <c r="B716" s="107" t="s">
        <v>214</v>
      </c>
      <c r="C716" s="104"/>
      <c r="D716" s="86">
        <f>ROUND(SUM(D695:D697)+D706+D715,2)</f>
        <v>0</v>
      </c>
    </row>
    <row r="717" spans="2:4" ht="19.5" customHeight="1" x14ac:dyDescent="0.2">
      <c r="B717" s="107" t="s">
        <v>264</v>
      </c>
      <c r="C717" s="103"/>
      <c r="D717" s="86">
        <f>ROUND(K693+D716,2)</f>
        <v>0</v>
      </c>
    </row>
    <row r="718" spans="2:4" ht="19.5" customHeight="1" x14ac:dyDescent="0.2">
      <c r="B718" s="74" t="str">
        <f>B146</f>
        <v>Fund Balance, July 1, 2020</v>
      </c>
      <c r="C718" s="75">
        <v>2800</v>
      </c>
      <c r="D718" s="45"/>
    </row>
    <row r="719" spans="2:4" ht="19.5" customHeight="1" x14ac:dyDescent="0.2">
      <c r="B719" s="74" t="s">
        <v>216</v>
      </c>
      <c r="C719" s="75">
        <v>2891</v>
      </c>
      <c r="D719" s="45"/>
    </row>
    <row r="720" spans="2:4" ht="14.25" customHeight="1" x14ac:dyDescent="0.2">
      <c r="B720" s="82" t="s">
        <v>217</v>
      </c>
      <c r="C720" s="83"/>
      <c r="D720" s="44"/>
    </row>
    <row r="721" spans="1:11" ht="19.5" customHeight="1" x14ac:dyDescent="0.2">
      <c r="B721" s="60" t="s">
        <v>218</v>
      </c>
      <c r="C721" s="84">
        <v>2710</v>
      </c>
      <c r="D721" s="45"/>
    </row>
    <row r="722" spans="1:11" ht="19.5" customHeight="1" x14ac:dyDescent="0.2">
      <c r="B722" s="24" t="s">
        <v>219</v>
      </c>
      <c r="C722" s="75">
        <v>2720</v>
      </c>
      <c r="D722" s="26"/>
    </row>
    <row r="723" spans="1:11" ht="19.5" customHeight="1" x14ac:dyDescent="0.2">
      <c r="B723" s="24" t="s">
        <v>220</v>
      </c>
      <c r="C723" s="75">
        <v>2730</v>
      </c>
      <c r="D723" s="26"/>
    </row>
    <row r="724" spans="1:11" ht="19.5" customHeight="1" x14ac:dyDescent="0.2">
      <c r="B724" s="24" t="s">
        <v>221</v>
      </c>
      <c r="C724" s="75">
        <v>2740</v>
      </c>
      <c r="D724" s="26"/>
    </row>
    <row r="725" spans="1:11" ht="19.5" customHeight="1" x14ac:dyDescent="0.2">
      <c r="B725" s="24" t="s">
        <v>222</v>
      </c>
      <c r="C725" s="75">
        <v>2750</v>
      </c>
      <c r="D725" s="148"/>
    </row>
    <row r="726" spans="1:11" ht="19.5" customHeight="1" x14ac:dyDescent="0.2">
      <c r="B726" s="85" t="str">
        <f>B154</f>
        <v>Total Fund Balances, June 30, 2021</v>
      </c>
      <c r="C726" s="33">
        <v>2700</v>
      </c>
      <c r="D726" s="114">
        <f>ROUND(SUM(D721:D725),2)</f>
        <v>0</v>
      </c>
    </row>
    <row r="727" spans="1:11" ht="12.75" x14ac:dyDescent="0.2">
      <c r="B727" s="108"/>
      <c r="C727" s="149"/>
      <c r="E727" s="88"/>
      <c r="F727" s="88"/>
      <c r="G727" s="88"/>
      <c r="H727" s="150"/>
      <c r="I727" s="150"/>
      <c r="J727" s="88"/>
      <c r="K727" s="88"/>
    </row>
    <row r="728" spans="1:11" ht="12.75" x14ac:dyDescent="0.2">
      <c r="B728" s="88" t="s">
        <v>189</v>
      </c>
      <c r="C728" s="150"/>
      <c r="D728" s="150"/>
      <c r="E728" s="88"/>
      <c r="F728" s="88"/>
      <c r="G728" s="88"/>
      <c r="H728" s="150"/>
      <c r="I728" s="150"/>
      <c r="J728" s="88"/>
      <c r="K728" s="88"/>
    </row>
    <row r="729" spans="1:11" ht="12.75" x14ac:dyDescent="0.2">
      <c r="B729" s="88"/>
      <c r="C729" s="150"/>
      <c r="D729" s="150"/>
      <c r="E729" s="88"/>
      <c r="F729" s="88"/>
      <c r="G729" s="88"/>
      <c r="H729" s="150"/>
      <c r="I729" s="150"/>
      <c r="J729" s="88"/>
      <c r="K729" s="88"/>
    </row>
    <row r="730" spans="1:11" ht="12.75" x14ac:dyDescent="0.2">
      <c r="B730" s="88"/>
      <c r="C730" s="150"/>
      <c r="D730" s="150"/>
      <c r="E730" s="88"/>
      <c r="F730" s="88"/>
      <c r="G730" s="88"/>
      <c r="H730" s="150"/>
      <c r="I730" s="150"/>
      <c r="J730" s="88"/>
      <c r="K730" s="88"/>
    </row>
    <row r="731" spans="1:11" ht="12.75" x14ac:dyDescent="0.2">
      <c r="A731" s="1" t="s">
        <v>337</v>
      </c>
      <c r="B731" s="2" t="str">
        <f>$B$1</f>
        <v>DISTRICT SCHOOL BOARD OF OKEECHOBEE COUNTY</v>
      </c>
      <c r="C731" s="88"/>
      <c r="D731" s="88"/>
      <c r="E731" s="88"/>
      <c r="F731" s="88"/>
      <c r="G731" s="88"/>
      <c r="H731" s="90"/>
      <c r="I731" s="50"/>
      <c r="K731" s="91" t="s">
        <v>300</v>
      </c>
    </row>
    <row r="732" spans="1:11" ht="12.75" x14ac:dyDescent="0.2">
      <c r="B732" s="89" t="s">
        <v>338</v>
      </c>
      <c r="C732" s="88"/>
      <c r="D732" s="88"/>
      <c r="E732" s="88"/>
      <c r="F732" s="88"/>
      <c r="G732" s="88"/>
      <c r="H732" s="88"/>
      <c r="I732" s="50"/>
      <c r="K732" s="92" t="s">
        <v>339</v>
      </c>
    </row>
    <row r="733" spans="1:11" ht="12.75" x14ac:dyDescent="0.2">
      <c r="B733" s="52" t="str">
        <f>B4</f>
        <v>For the Fiscal Year Ended June 30, 2021</v>
      </c>
      <c r="C733" s="126"/>
      <c r="D733" s="127"/>
      <c r="E733" s="127"/>
      <c r="F733" s="127"/>
      <c r="G733" s="127"/>
      <c r="H733" s="127"/>
      <c r="I733" s="128"/>
      <c r="J733" s="127"/>
      <c r="K733" s="129" t="s">
        <v>340</v>
      </c>
    </row>
    <row r="734" spans="1:11" ht="12.75" customHeight="1" x14ac:dyDescent="0.2">
      <c r="B734" s="447" t="s">
        <v>153</v>
      </c>
      <c r="C734" s="449" t="s">
        <v>12</v>
      </c>
      <c r="D734" s="53">
        <v>100</v>
      </c>
      <c r="E734" s="53">
        <v>200</v>
      </c>
      <c r="F734" s="53">
        <v>300</v>
      </c>
      <c r="G734" s="53">
        <v>400</v>
      </c>
      <c r="H734" s="53">
        <v>500</v>
      </c>
      <c r="I734" s="53">
        <v>600</v>
      </c>
      <c r="J734" s="53">
        <v>700</v>
      </c>
      <c r="K734" s="450" t="s">
        <v>154</v>
      </c>
    </row>
    <row r="735" spans="1:11" ht="25.5" x14ac:dyDescent="0.2">
      <c r="B735" s="453"/>
      <c r="C735" s="449"/>
      <c r="D735" s="54" t="s">
        <v>155</v>
      </c>
      <c r="E735" s="54" t="s">
        <v>156</v>
      </c>
      <c r="F735" s="54" t="s">
        <v>157</v>
      </c>
      <c r="G735" s="54" t="s">
        <v>158</v>
      </c>
      <c r="H735" s="54" t="s">
        <v>159</v>
      </c>
      <c r="I735" s="54" t="s">
        <v>160</v>
      </c>
      <c r="J735" s="55" t="s">
        <v>161</v>
      </c>
      <c r="K735" s="450"/>
    </row>
    <row r="736" spans="1:11" ht="14.25" customHeight="1" x14ac:dyDescent="0.2">
      <c r="B736" s="130" t="s">
        <v>162</v>
      </c>
      <c r="C736" s="131"/>
      <c r="D736" s="132"/>
      <c r="E736" s="132"/>
      <c r="F736" s="132"/>
      <c r="G736" s="132"/>
      <c r="H736" s="132"/>
      <c r="I736" s="132"/>
      <c r="J736" s="132"/>
      <c r="K736" s="132"/>
    </row>
    <row r="737" spans="2:11" ht="19.5" customHeight="1" x14ac:dyDescent="0.2">
      <c r="B737" s="100" t="s">
        <v>163</v>
      </c>
      <c r="C737" s="103">
        <v>5000</v>
      </c>
      <c r="D737" s="26"/>
      <c r="E737" s="26"/>
      <c r="F737" s="26"/>
      <c r="G737" s="26"/>
      <c r="H737" s="26"/>
      <c r="I737" s="26"/>
      <c r="J737" s="26"/>
      <c r="K737" s="59">
        <f t="shared" ref="K737:K754" si="15">ROUND(SUM(D737:J737),2)</f>
        <v>0</v>
      </c>
    </row>
    <row r="738" spans="2:11" ht="19.5" customHeight="1" x14ac:dyDescent="0.2">
      <c r="B738" s="60" t="s">
        <v>164</v>
      </c>
      <c r="C738" s="113">
        <v>6100</v>
      </c>
      <c r="D738" s="26"/>
      <c r="E738" s="26"/>
      <c r="F738" s="26"/>
      <c r="G738" s="26"/>
      <c r="H738" s="26"/>
      <c r="I738" s="26"/>
      <c r="J738" s="26"/>
      <c r="K738" s="59">
        <f t="shared" si="15"/>
        <v>0</v>
      </c>
    </row>
    <row r="739" spans="2:11" ht="19.5" customHeight="1" x14ac:dyDescent="0.2">
      <c r="B739" s="100" t="s">
        <v>165</v>
      </c>
      <c r="C739" s="103">
        <v>6200</v>
      </c>
      <c r="D739" s="26"/>
      <c r="E739" s="26"/>
      <c r="F739" s="26"/>
      <c r="G739" s="26"/>
      <c r="H739" s="26"/>
      <c r="I739" s="26"/>
      <c r="J739" s="26"/>
      <c r="K739" s="59">
        <f t="shared" si="15"/>
        <v>0</v>
      </c>
    </row>
    <row r="740" spans="2:11" ht="19.5" customHeight="1" x14ac:dyDescent="0.2">
      <c r="B740" s="100" t="s">
        <v>292</v>
      </c>
      <c r="C740" s="103">
        <v>6300</v>
      </c>
      <c r="D740" s="26"/>
      <c r="E740" s="26"/>
      <c r="F740" s="26"/>
      <c r="G740" s="26"/>
      <c r="H740" s="26"/>
      <c r="I740" s="26"/>
      <c r="J740" s="26"/>
      <c r="K740" s="59">
        <f t="shared" si="15"/>
        <v>0</v>
      </c>
    </row>
    <row r="741" spans="2:11" ht="19.5" customHeight="1" x14ac:dyDescent="0.2">
      <c r="B741" s="100" t="s">
        <v>167</v>
      </c>
      <c r="C741" s="103">
        <v>6400</v>
      </c>
      <c r="D741" s="26"/>
      <c r="E741" s="26"/>
      <c r="F741" s="26"/>
      <c r="G741" s="26"/>
      <c r="H741" s="26"/>
      <c r="I741" s="26"/>
      <c r="J741" s="26"/>
      <c r="K741" s="59">
        <f t="shared" si="15"/>
        <v>0</v>
      </c>
    </row>
    <row r="742" spans="2:11" ht="19.5" customHeight="1" x14ac:dyDescent="0.2">
      <c r="B742" s="100" t="s">
        <v>168</v>
      </c>
      <c r="C742" s="103">
        <v>6500</v>
      </c>
      <c r="D742" s="26"/>
      <c r="E742" s="26"/>
      <c r="F742" s="26"/>
      <c r="G742" s="26"/>
      <c r="H742" s="26"/>
      <c r="I742" s="26"/>
      <c r="J742" s="26"/>
      <c r="K742" s="59">
        <f t="shared" si="15"/>
        <v>0</v>
      </c>
    </row>
    <row r="743" spans="2:11" ht="19.5" customHeight="1" x14ac:dyDescent="0.2">
      <c r="B743" s="100" t="s">
        <v>169</v>
      </c>
      <c r="C743" s="103">
        <v>7100</v>
      </c>
      <c r="D743" s="26"/>
      <c r="E743" s="26"/>
      <c r="F743" s="26"/>
      <c r="G743" s="26"/>
      <c r="H743" s="26"/>
      <c r="I743" s="26"/>
      <c r="J743" s="26"/>
      <c r="K743" s="59">
        <f t="shared" si="15"/>
        <v>0</v>
      </c>
    </row>
    <row r="744" spans="2:11" ht="19.5" customHeight="1" x14ac:dyDescent="0.2">
      <c r="B744" s="100" t="s">
        <v>170</v>
      </c>
      <c r="C744" s="103">
        <v>7200</v>
      </c>
      <c r="D744" s="26"/>
      <c r="E744" s="26"/>
      <c r="F744" s="26"/>
      <c r="G744" s="26"/>
      <c r="H744" s="26"/>
      <c r="I744" s="26"/>
      <c r="J744" s="26"/>
      <c r="K744" s="59">
        <f t="shared" si="15"/>
        <v>0</v>
      </c>
    </row>
    <row r="745" spans="2:11" ht="19.5" customHeight="1" x14ac:dyDescent="0.2">
      <c r="B745" s="100" t="s">
        <v>171</v>
      </c>
      <c r="C745" s="103">
        <v>7300</v>
      </c>
      <c r="D745" s="26"/>
      <c r="E745" s="26"/>
      <c r="F745" s="26"/>
      <c r="G745" s="26"/>
      <c r="H745" s="26"/>
      <c r="I745" s="26"/>
      <c r="J745" s="26"/>
      <c r="K745" s="59">
        <f t="shared" si="15"/>
        <v>0</v>
      </c>
    </row>
    <row r="746" spans="2:11" ht="19.5" customHeight="1" x14ac:dyDescent="0.2">
      <c r="B746" s="100" t="s">
        <v>172</v>
      </c>
      <c r="C746" s="103">
        <v>7410</v>
      </c>
      <c r="D746" s="26"/>
      <c r="E746" s="26"/>
      <c r="F746" s="26"/>
      <c r="G746" s="26"/>
      <c r="H746" s="26"/>
      <c r="I746" s="26"/>
      <c r="J746" s="26"/>
      <c r="K746" s="59">
        <f t="shared" si="15"/>
        <v>0</v>
      </c>
    </row>
    <row r="747" spans="2:11" ht="19.5" customHeight="1" x14ac:dyDescent="0.2">
      <c r="B747" s="100" t="s">
        <v>173</v>
      </c>
      <c r="C747" s="103">
        <v>7500</v>
      </c>
      <c r="D747" s="26"/>
      <c r="E747" s="26"/>
      <c r="F747" s="26"/>
      <c r="G747" s="26"/>
      <c r="H747" s="26"/>
      <c r="I747" s="26"/>
      <c r="J747" s="26"/>
      <c r="K747" s="59">
        <f t="shared" si="15"/>
        <v>0</v>
      </c>
    </row>
    <row r="748" spans="2:11" ht="19.5" customHeight="1" x14ac:dyDescent="0.2">
      <c r="B748" s="100" t="s">
        <v>174</v>
      </c>
      <c r="C748" s="103">
        <v>7600</v>
      </c>
      <c r="D748" s="26"/>
      <c r="E748" s="26"/>
      <c r="F748" s="26"/>
      <c r="G748" s="26"/>
      <c r="H748" s="26"/>
      <c r="I748" s="26"/>
      <c r="J748" s="26"/>
      <c r="K748" s="59">
        <f t="shared" si="15"/>
        <v>0</v>
      </c>
    </row>
    <row r="749" spans="2:11" ht="19.5" customHeight="1" x14ac:dyDescent="0.2">
      <c r="B749" s="100" t="s">
        <v>175</v>
      </c>
      <c r="C749" s="103">
        <v>7700</v>
      </c>
      <c r="D749" s="26"/>
      <c r="E749" s="26"/>
      <c r="F749" s="26"/>
      <c r="G749" s="26"/>
      <c r="H749" s="26"/>
      <c r="I749" s="26"/>
      <c r="J749" s="26"/>
      <c r="K749" s="59">
        <f t="shared" si="15"/>
        <v>0</v>
      </c>
    </row>
    <row r="750" spans="2:11" ht="19.5" customHeight="1" x14ac:dyDescent="0.2">
      <c r="B750" s="60" t="s">
        <v>176</v>
      </c>
      <c r="C750" s="113">
        <v>7800</v>
      </c>
      <c r="D750" s="26"/>
      <c r="E750" s="26"/>
      <c r="F750" s="26"/>
      <c r="G750" s="26"/>
      <c r="H750" s="26"/>
      <c r="I750" s="26"/>
      <c r="J750" s="26"/>
      <c r="K750" s="59">
        <f t="shared" si="15"/>
        <v>0</v>
      </c>
    </row>
    <row r="751" spans="2:11" ht="19.5" customHeight="1" x14ac:dyDescent="0.2">
      <c r="B751" s="100" t="s">
        <v>177</v>
      </c>
      <c r="C751" s="103">
        <v>7900</v>
      </c>
      <c r="D751" s="26"/>
      <c r="E751" s="26"/>
      <c r="F751" s="26"/>
      <c r="G751" s="26"/>
      <c r="H751" s="26"/>
      <c r="I751" s="26"/>
      <c r="J751" s="26"/>
      <c r="K751" s="59">
        <f t="shared" si="15"/>
        <v>0</v>
      </c>
    </row>
    <row r="752" spans="2:11" ht="19.5" customHeight="1" x14ac:dyDescent="0.2">
      <c r="B752" s="100" t="s">
        <v>178</v>
      </c>
      <c r="C752" s="103">
        <v>8100</v>
      </c>
      <c r="D752" s="26"/>
      <c r="E752" s="26"/>
      <c r="F752" s="26"/>
      <c r="G752" s="26"/>
      <c r="H752" s="26"/>
      <c r="I752" s="26"/>
      <c r="J752" s="26"/>
      <c r="K752" s="59">
        <f t="shared" si="15"/>
        <v>0</v>
      </c>
    </row>
    <row r="753" spans="2:11" ht="19.5" customHeight="1" x14ac:dyDescent="0.2">
      <c r="B753" s="60" t="s">
        <v>179</v>
      </c>
      <c r="C753" s="25">
        <v>8200</v>
      </c>
      <c r="D753" s="26"/>
      <c r="E753" s="26"/>
      <c r="F753" s="26"/>
      <c r="G753" s="26"/>
      <c r="H753" s="26"/>
      <c r="I753" s="26"/>
      <c r="J753" s="26"/>
      <c r="K753" s="59">
        <f t="shared" si="15"/>
        <v>0</v>
      </c>
    </row>
    <row r="754" spans="2:11" ht="19.5" customHeight="1" x14ac:dyDescent="0.2">
      <c r="B754" s="100" t="s">
        <v>180</v>
      </c>
      <c r="C754" s="103">
        <v>9100</v>
      </c>
      <c r="D754" s="26"/>
      <c r="E754" s="26"/>
      <c r="F754" s="26"/>
      <c r="G754" s="26"/>
      <c r="H754" s="26"/>
      <c r="I754" s="26"/>
      <c r="J754" s="26"/>
      <c r="K754" s="59">
        <f t="shared" si="15"/>
        <v>0</v>
      </c>
    </row>
    <row r="755" spans="2:11" ht="14.25" customHeight="1" x14ac:dyDescent="0.2">
      <c r="B755" s="97" t="s">
        <v>181</v>
      </c>
      <c r="C755" s="133"/>
      <c r="D755" s="134"/>
      <c r="E755" s="134"/>
      <c r="F755" s="134"/>
      <c r="G755" s="134"/>
      <c r="H755" s="134"/>
      <c r="I755" s="40"/>
      <c r="J755" s="134"/>
      <c r="K755" s="106"/>
    </row>
    <row r="756" spans="2:11" ht="19.5" customHeight="1" x14ac:dyDescent="0.2">
      <c r="B756" s="100" t="s">
        <v>172</v>
      </c>
      <c r="C756" s="103">
        <v>7420</v>
      </c>
      <c r="D756" s="135"/>
      <c r="E756" s="135"/>
      <c r="F756" s="135"/>
      <c r="G756" s="135"/>
      <c r="H756" s="135"/>
      <c r="I756" s="26"/>
      <c r="J756" s="135"/>
      <c r="K756" s="59">
        <f>ROUND(I756,2)</f>
        <v>0</v>
      </c>
    </row>
    <row r="757" spans="2:11" ht="19.5" customHeight="1" x14ac:dyDescent="0.2">
      <c r="B757" s="100" t="s">
        <v>183</v>
      </c>
      <c r="C757" s="103">
        <v>9300</v>
      </c>
      <c r="D757" s="135"/>
      <c r="E757" s="135"/>
      <c r="F757" s="135"/>
      <c r="G757" s="135"/>
      <c r="H757" s="135"/>
      <c r="I757" s="26"/>
      <c r="J757" s="135"/>
      <c r="K757" s="59">
        <f>ROUND(I757,2)</f>
        <v>0</v>
      </c>
    </row>
    <row r="758" spans="2:11" ht="19.5" customHeight="1" x14ac:dyDescent="0.2">
      <c r="B758" s="136" t="s">
        <v>187</v>
      </c>
      <c r="C758" s="133"/>
      <c r="D758" s="137">
        <f>ROUND(SUM(D737:D754),2)</f>
        <v>0</v>
      </c>
      <c r="E758" s="138">
        <f>ROUND(SUM(E737:E754),2)</f>
        <v>0</v>
      </c>
      <c r="F758" s="138">
        <f>ROUND(SUM(F737:F754),2)</f>
        <v>0</v>
      </c>
      <c r="G758" s="138">
        <f>ROUND(SUM(G737:G754),2)</f>
        <v>0</v>
      </c>
      <c r="H758" s="138">
        <f>ROUND(SUM(H737:H754),2)</f>
        <v>0</v>
      </c>
      <c r="I758" s="138">
        <f>ROUND(SUM(I737:I754)+SUM(I756:I757),2)</f>
        <v>0</v>
      </c>
      <c r="J758" s="138">
        <f>ROUND(SUM(J737:J754),2)</f>
        <v>0</v>
      </c>
      <c r="K758" s="139">
        <f>ROUND(SUM(D758:J758),2)</f>
        <v>0</v>
      </c>
    </row>
    <row r="759" spans="2:11" ht="19.5" customHeight="1" x14ac:dyDescent="0.2">
      <c r="B759" s="140" t="s">
        <v>293</v>
      </c>
      <c r="C759" s="141"/>
      <c r="D759" s="142"/>
      <c r="E759" s="143"/>
      <c r="F759" s="143"/>
      <c r="G759" s="143"/>
      <c r="H759" s="143"/>
      <c r="I759" s="143"/>
      <c r="J759" s="143"/>
      <c r="K759" s="28">
        <f>ROUND(I396-K758,2)</f>
        <v>0</v>
      </c>
    </row>
    <row r="760" spans="2:11" ht="33" customHeight="1" x14ac:dyDescent="0.2">
      <c r="B760" s="112" t="s">
        <v>194</v>
      </c>
      <c r="C760" s="144" t="s">
        <v>12</v>
      </c>
      <c r="D760" s="145"/>
    </row>
    <row r="761" spans="2:11" ht="19.5" customHeight="1" x14ac:dyDescent="0.2">
      <c r="B761" s="110" t="s">
        <v>195</v>
      </c>
      <c r="C761" s="103">
        <v>3720</v>
      </c>
      <c r="D761" s="45"/>
    </row>
    <row r="762" spans="2:11" ht="19.5" customHeight="1" x14ac:dyDescent="0.2">
      <c r="B762" s="110" t="s">
        <v>294</v>
      </c>
      <c r="C762" s="103">
        <v>3730</v>
      </c>
      <c r="D762" s="45"/>
    </row>
    <row r="763" spans="2:11" ht="19.5" customHeight="1" x14ac:dyDescent="0.2">
      <c r="B763" s="110" t="s">
        <v>197</v>
      </c>
      <c r="C763" s="103">
        <v>3740</v>
      </c>
      <c r="D763" s="45"/>
    </row>
    <row r="764" spans="2:11" ht="14.25" customHeight="1" x14ac:dyDescent="0.2">
      <c r="B764" s="97" t="s">
        <v>198</v>
      </c>
      <c r="C764" s="102"/>
      <c r="D764" s="146"/>
    </row>
    <row r="765" spans="2:11" ht="19.5" customHeight="1" x14ac:dyDescent="0.2">
      <c r="B765" s="100" t="s">
        <v>261</v>
      </c>
      <c r="C765" s="103">
        <v>3610</v>
      </c>
      <c r="D765" s="45"/>
    </row>
    <row r="766" spans="2:11" ht="19.5" customHeight="1" x14ac:dyDescent="0.2">
      <c r="B766" s="100" t="s">
        <v>199</v>
      </c>
      <c r="C766" s="103">
        <v>3620</v>
      </c>
      <c r="D766" s="45"/>
    </row>
    <row r="767" spans="2:11" ht="19.5" customHeight="1" x14ac:dyDescent="0.2">
      <c r="B767" s="100" t="s">
        <v>200</v>
      </c>
      <c r="C767" s="103">
        <v>3630</v>
      </c>
      <c r="D767" s="45"/>
    </row>
    <row r="768" spans="2:11" ht="19.5" customHeight="1" x14ac:dyDescent="0.2">
      <c r="B768" s="100" t="s">
        <v>262</v>
      </c>
      <c r="C768" s="103">
        <v>3650</v>
      </c>
      <c r="D768" s="45"/>
    </row>
    <row r="769" spans="2:4" ht="19.5" customHeight="1" x14ac:dyDescent="0.2">
      <c r="B769" s="100" t="s">
        <v>202</v>
      </c>
      <c r="C769" s="103">
        <v>3660</v>
      </c>
      <c r="D769" s="45"/>
    </row>
    <row r="770" spans="2:4" ht="19.5" customHeight="1" x14ac:dyDescent="0.2">
      <c r="B770" s="100" t="s">
        <v>203</v>
      </c>
      <c r="C770" s="103">
        <v>3670</v>
      </c>
      <c r="D770" s="35"/>
    </row>
    <row r="771" spans="2:4" ht="19.5" customHeight="1" x14ac:dyDescent="0.2">
      <c r="B771" s="100" t="s">
        <v>204</v>
      </c>
      <c r="C771" s="103">
        <v>3690</v>
      </c>
      <c r="D771" s="147"/>
    </row>
    <row r="772" spans="2:4" ht="19.5" customHeight="1" x14ac:dyDescent="0.2">
      <c r="B772" s="100" t="s">
        <v>205</v>
      </c>
      <c r="C772" s="104">
        <v>3600</v>
      </c>
      <c r="D772" s="86">
        <f>ROUND(SUM(D765:D771),2)</f>
        <v>0</v>
      </c>
    </row>
    <row r="773" spans="2:4" ht="14.25" customHeight="1" x14ac:dyDescent="0.2">
      <c r="B773" s="97" t="s">
        <v>206</v>
      </c>
      <c r="C773" s="102"/>
      <c r="D773" s="146"/>
    </row>
    <row r="774" spans="2:4" ht="19.5" customHeight="1" x14ac:dyDescent="0.2">
      <c r="B774" s="100" t="s">
        <v>295</v>
      </c>
      <c r="C774" s="103">
        <v>910</v>
      </c>
      <c r="D774" s="45"/>
    </row>
    <row r="775" spans="2:4" ht="19.5" customHeight="1" x14ac:dyDescent="0.2">
      <c r="B775" s="100" t="s">
        <v>207</v>
      </c>
      <c r="C775" s="103">
        <v>920</v>
      </c>
      <c r="D775" s="45"/>
    </row>
    <row r="776" spans="2:4" ht="19.5" customHeight="1" x14ac:dyDescent="0.2">
      <c r="B776" s="100" t="s">
        <v>208</v>
      </c>
      <c r="C776" s="103">
        <v>930</v>
      </c>
      <c r="D776" s="45"/>
    </row>
    <row r="777" spans="2:4" ht="19.5" customHeight="1" x14ac:dyDescent="0.2">
      <c r="B777" s="100" t="s">
        <v>262</v>
      </c>
      <c r="C777" s="103">
        <v>950</v>
      </c>
      <c r="D777" s="45"/>
    </row>
    <row r="778" spans="2:4" ht="19.5" customHeight="1" x14ac:dyDescent="0.2">
      <c r="B778" s="100" t="s">
        <v>210</v>
      </c>
      <c r="C778" s="103">
        <v>960</v>
      </c>
      <c r="D778" s="35"/>
    </row>
    <row r="779" spans="2:4" ht="19.5" customHeight="1" x14ac:dyDescent="0.2">
      <c r="B779" s="100" t="s">
        <v>211</v>
      </c>
      <c r="C779" s="103">
        <v>970</v>
      </c>
      <c r="D779" s="35"/>
    </row>
    <row r="780" spans="2:4" ht="19.5" customHeight="1" x14ac:dyDescent="0.2">
      <c r="B780" s="100" t="s">
        <v>212</v>
      </c>
      <c r="C780" s="103">
        <v>990</v>
      </c>
      <c r="D780" s="147"/>
    </row>
    <row r="781" spans="2:4" ht="19.5" customHeight="1" x14ac:dyDescent="0.2">
      <c r="B781" s="100" t="s">
        <v>213</v>
      </c>
      <c r="C781" s="104">
        <v>9700</v>
      </c>
      <c r="D781" s="86">
        <f>ROUND(SUM(D774:D780),2)</f>
        <v>0</v>
      </c>
    </row>
    <row r="782" spans="2:4" ht="19.5" customHeight="1" x14ac:dyDescent="0.2">
      <c r="B782" s="107" t="s">
        <v>214</v>
      </c>
      <c r="C782" s="104"/>
      <c r="D782" s="86">
        <f>ROUND(SUM(D761:D763)+D772+D781,2)</f>
        <v>0</v>
      </c>
    </row>
    <row r="783" spans="2:4" ht="19.5" customHeight="1" x14ac:dyDescent="0.2">
      <c r="B783" s="107" t="s">
        <v>264</v>
      </c>
      <c r="C783" s="103"/>
      <c r="D783" s="86">
        <f>ROUND(K759+D782,2)</f>
        <v>0</v>
      </c>
    </row>
    <row r="784" spans="2:4" ht="19.5" customHeight="1" x14ac:dyDescent="0.2">
      <c r="B784" s="74" t="str">
        <f>B146</f>
        <v>Fund Balance, July 1, 2020</v>
      </c>
      <c r="C784" s="75">
        <v>2800</v>
      </c>
      <c r="D784" s="45"/>
    </row>
    <row r="785" spans="1:11" ht="19.5" customHeight="1" x14ac:dyDescent="0.2">
      <c r="B785" s="74" t="s">
        <v>216</v>
      </c>
      <c r="C785" s="75">
        <v>2891</v>
      </c>
      <c r="D785" s="45"/>
    </row>
    <row r="786" spans="1:11" ht="14.25" customHeight="1" x14ac:dyDescent="0.2">
      <c r="B786" s="82" t="s">
        <v>217</v>
      </c>
      <c r="C786" s="83"/>
      <c r="D786" s="44"/>
    </row>
    <row r="787" spans="1:11" ht="19.5" customHeight="1" x14ac:dyDescent="0.2">
      <c r="B787" s="60" t="s">
        <v>218</v>
      </c>
      <c r="C787" s="84">
        <v>2710</v>
      </c>
      <c r="D787" s="45"/>
    </row>
    <row r="788" spans="1:11" ht="19.5" customHeight="1" x14ac:dyDescent="0.2">
      <c r="B788" s="24" t="s">
        <v>219</v>
      </c>
      <c r="C788" s="75">
        <v>2720</v>
      </c>
      <c r="D788" s="26"/>
    </row>
    <row r="789" spans="1:11" ht="19.5" customHeight="1" x14ac:dyDescent="0.2">
      <c r="B789" s="24" t="s">
        <v>220</v>
      </c>
      <c r="C789" s="75">
        <v>2730</v>
      </c>
      <c r="D789" s="26"/>
    </row>
    <row r="790" spans="1:11" ht="19.5" customHeight="1" x14ac:dyDescent="0.2">
      <c r="B790" s="24" t="s">
        <v>221</v>
      </c>
      <c r="C790" s="75">
        <v>2740</v>
      </c>
      <c r="D790" s="26"/>
    </row>
    <row r="791" spans="1:11" ht="19.5" customHeight="1" x14ac:dyDescent="0.2">
      <c r="B791" s="24" t="s">
        <v>222</v>
      </c>
      <c r="C791" s="75">
        <v>2750</v>
      </c>
      <c r="D791" s="148"/>
    </row>
    <row r="792" spans="1:11" ht="19.5" customHeight="1" x14ac:dyDescent="0.2">
      <c r="B792" s="85" t="str">
        <f>B154</f>
        <v>Total Fund Balances, June 30, 2021</v>
      </c>
      <c r="C792" s="33">
        <v>2700</v>
      </c>
      <c r="D792" s="114">
        <f>ROUND(SUM(D787:D791),2)</f>
        <v>0</v>
      </c>
    </row>
    <row r="793" spans="1:11" ht="12.75" x14ac:dyDescent="0.2">
      <c r="B793" s="108"/>
      <c r="C793" s="149"/>
      <c r="E793" s="88"/>
      <c r="F793" s="88"/>
      <c r="G793" s="88"/>
      <c r="H793" s="150"/>
      <c r="I793" s="150"/>
      <c r="J793" s="88"/>
      <c r="K793" s="88"/>
    </row>
    <row r="794" spans="1:11" ht="12.75" x14ac:dyDescent="0.2">
      <c r="B794" s="88" t="s">
        <v>189</v>
      </c>
      <c r="C794" s="150"/>
      <c r="D794" s="150"/>
      <c r="E794" s="88"/>
      <c r="F794" s="88"/>
      <c r="G794" s="88"/>
      <c r="H794" s="150"/>
      <c r="I794" s="150"/>
      <c r="J794" s="88"/>
      <c r="K794" s="88"/>
    </row>
    <row r="795" spans="1:11" ht="12.75" x14ac:dyDescent="0.2">
      <c r="B795" s="88"/>
      <c r="C795" s="150"/>
      <c r="D795" s="150"/>
      <c r="E795" s="88"/>
      <c r="F795" s="88"/>
      <c r="G795" s="88"/>
      <c r="H795" s="150"/>
      <c r="I795" s="150"/>
      <c r="J795" s="88"/>
      <c r="K795" s="88"/>
    </row>
    <row r="796" spans="1:11" ht="12.75" x14ac:dyDescent="0.2">
      <c r="B796" s="88"/>
      <c r="C796" s="150"/>
      <c r="D796" s="150"/>
      <c r="E796" s="88"/>
      <c r="F796" s="88"/>
      <c r="G796" s="88"/>
      <c r="H796" s="150"/>
      <c r="I796" s="150"/>
      <c r="J796" s="88"/>
      <c r="K796" s="88"/>
    </row>
    <row r="797" spans="1:11" ht="12.75" x14ac:dyDescent="0.2">
      <c r="A797" s="88" t="s">
        <v>341</v>
      </c>
      <c r="B797" s="2" t="str">
        <f>$B$1</f>
        <v>DISTRICT SCHOOL BOARD OF OKEECHOBEE COUNTY</v>
      </c>
      <c r="C797" s="51"/>
      <c r="K797" s="14" t="s">
        <v>342</v>
      </c>
    </row>
    <row r="798" spans="1:11" ht="12.75" x14ac:dyDescent="0.2">
      <c r="B798" s="2" t="s">
        <v>343</v>
      </c>
      <c r="K798" s="92" t="s">
        <v>344</v>
      </c>
    </row>
    <row r="799" spans="1:11" ht="12.75" x14ac:dyDescent="0.2">
      <c r="B799" s="52" t="str">
        <f>B4</f>
        <v>For the Fiscal Year Ended June 30, 2021</v>
      </c>
      <c r="K799" s="16" t="s">
        <v>345</v>
      </c>
    </row>
    <row r="800" spans="1:11" ht="25.5" x14ac:dyDescent="0.2">
      <c r="B800" s="17" t="s">
        <v>229</v>
      </c>
      <c r="C800" s="18" t="s">
        <v>12</v>
      </c>
      <c r="D800" s="170"/>
    </row>
    <row r="801" spans="2:12" ht="14.25" customHeight="1" x14ac:dyDescent="0.2">
      <c r="B801" s="97" t="s">
        <v>24</v>
      </c>
      <c r="C801" s="76"/>
      <c r="D801" s="23"/>
    </row>
    <row r="802" spans="2:12" ht="18.75" customHeight="1" x14ac:dyDescent="0.2">
      <c r="B802" s="171" t="s">
        <v>30</v>
      </c>
      <c r="C802" s="76">
        <v>3280</v>
      </c>
      <c r="D802" s="81"/>
    </row>
    <row r="803" spans="2:12" ht="18.75" customHeight="1" x14ac:dyDescent="0.2">
      <c r="B803" s="172" t="s">
        <v>32</v>
      </c>
      <c r="C803" s="43">
        <v>3299</v>
      </c>
      <c r="D803" s="173"/>
    </row>
    <row r="804" spans="2:12" ht="18.75" customHeight="1" x14ac:dyDescent="0.2">
      <c r="B804" s="85" t="s">
        <v>34</v>
      </c>
      <c r="C804" s="33">
        <v>3200</v>
      </c>
      <c r="D804" s="86">
        <f>SUM(D802:D803)</f>
        <v>0</v>
      </c>
    </row>
    <row r="805" spans="2:12" ht="12.75" x14ac:dyDescent="0.2">
      <c r="B805" s="174" t="s">
        <v>36</v>
      </c>
      <c r="C805" s="43"/>
      <c r="D805" s="44"/>
    </row>
    <row r="806" spans="2:12" ht="18.75" customHeight="1" x14ac:dyDescent="0.2">
      <c r="B806" s="175" t="s">
        <v>346</v>
      </c>
      <c r="C806" s="25">
        <v>3399</v>
      </c>
      <c r="D806" s="45"/>
    </row>
    <row r="807" spans="2:12" ht="14.25" customHeight="1" x14ac:dyDescent="0.2">
      <c r="B807" s="56" t="s">
        <v>82</v>
      </c>
      <c r="C807" s="43"/>
      <c r="D807" s="44"/>
    </row>
    <row r="808" spans="2:12" ht="18.75" customHeight="1" x14ac:dyDescent="0.2">
      <c r="B808" s="24" t="s">
        <v>96</v>
      </c>
      <c r="C808" s="25">
        <v>3431</v>
      </c>
      <c r="D808" s="45"/>
    </row>
    <row r="809" spans="2:12" ht="18.75" customHeight="1" x14ac:dyDescent="0.2">
      <c r="B809" s="24" t="s">
        <v>98</v>
      </c>
      <c r="C809" s="75">
        <v>3432</v>
      </c>
      <c r="D809" s="26"/>
    </row>
    <row r="810" spans="2:12" ht="18.75" customHeight="1" x14ac:dyDescent="0.2">
      <c r="B810" s="24" t="s">
        <v>100</v>
      </c>
      <c r="C810" s="75">
        <v>3433</v>
      </c>
      <c r="D810" s="26"/>
    </row>
    <row r="811" spans="2:12" ht="18.75" customHeight="1" x14ac:dyDescent="0.2">
      <c r="B811" s="24" t="s">
        <v>102</v>
      </c>
      <c r="C811" s="75">
        <v>3440</v>
      </c>
      <c r="D811" s="26"/>
    </row>
    <row r="812" spans="2:12" ht="18.75" customHeight="1" x14ac:dyDescent="0.2">
      <c r="B812" s="24" t="s">
        <v>143</v>
      </c>
      <c r="C812" s="75">
        <v>3495</v>
      </c>
      <c r="D812" s="26"/>
    </row>
    <row r="813" spans="2:12" ht="18.75" customHeight="1" x14ac:dyDescent="0.2">
      <c r="B813" s="24" t="s">
        <v>347</v>
      </c>
      <c r="C813" s="75">
        <v>3400</v>
      </c>
      <c r="D813" s="161">
        <f>SUM(D808:D812)</f>
        <v>0</v>
      </c>
    </row>
    <row r="814" spans="2:12" ht="18.75" customHeight="1" x14ac:dyDescent="0.2">
      <c r="B814" s="46" t="s">
        <v>148</v>
      </c>
      <c r="C814" s="77">
        <v>3000</v>
      </c>
      <c r="D814" s="28">
        <f>+D804+D806+D813</f>
        <v>0</v>
      </c>
    </row>
    <row r="815" spans="2:12" ht="15" customHeight="1" x14ac:dyDescent="0.2">
      <c r="B815" s="447" t="s">
        <v>153</v>
      </c>
      <c r="C815" s="449" t="s">
        <v>12</v>
      </c>
      <c r="D815" s="53">
        <v>100</v>
      </c>
      <c r="E815" s="53">
        <v>200</v>
      </c>
      <c r="F815" s="53">
        <v>300</v>
      </c>
      <c r="G815" s="53">
        <v>400</v>
      </c>
      <c r="H815" s="53">
        <v>500</v>
      </c>
      <c r="I815" s="53">
        <v>600</v>
      </c>
      <c r="J815" s="53">
        <v>700</v>
      </c>
      <c r="K815" s="450" t="s">
        <v>154</v>
      </c>
      <c r="L815" s="50"/>
    </row>
    <row r="816" spans="2:12" ht="25.5" x14ac:dyDescent="0.2">
      <c r="B816" s="453"/>
      <c r="C816" s="449"/>
      <c r="D816" s="54" t="s">
        <v>155</v>
      </c>
      <c r="E816" s="54" t="s">
        <v>156</v>
      </c>
      <c r="F816" s="54" t="s">
        <v>157</v>
      </c>
      <c r="G816" s="54" t="s">
        <v>158</v>
      </c>
      <c r="H816" s="54" t="s">
        <v>159</v>
      </c>
      <c r="I816" s="54" t="s">
        <v>160</v>
      </c>
      <c r="J816" s="55" t="s">
        <v>161</v>
      </c>
      <c r="K816" s="450"/>
      <c r="L816" s="50"/>
    </row>
    <row r="817" spans="2:11" ht="14.25" customHeight="1" x14ac:dyDescent="0.2">
      <c r="B817" s="97" t="s">
        <v>162</v>
      </c>
      <c r="C817" s="102"/>
      <c r="D817" s="99"/>
      <c r="E817" s="99"/>
      <c r="F817" s="99"/>
      <c r="G817" s="99"/>
      <c r="H817" s="99"/>
      <c r="I817" s="99"/>
      <c r="J817" s="99"/>
      <c r="K817" s="99"/>
    </row>
    <row r="818" spans="2:11" ht="18.75" customHeight="1" x14ac:dyDescent="0.2">
      <c r="B818" s="100" t="s">
        <v>163</v>
      </c>
      <c r="C818" s="103">
        <v>5000</v>
      </c>
      <c r="D818" s="26"/>
      <c r="E818" s="26"/>
      <c r="F818" s="26"/>
      <c r="G818" s="26"/>
      <c r="H818" s="26"/>
      <c r="I818" s="26"/>
      <c r="J818" s="26"/>
      <c r="K818" s="161">
        <f t="shared" ref="K818:K835" si="16">SUM(D818:J818)</f>
        <v>0</v>
      </c>
    </row>
    <row r="819" spans="2:11" ht="18.75" customHeight="1" x14ac:dyDescent="0.2">
      <c r="B819" s="60" t="s">
        <v>164</v>
      </c>
      <c r="C819" s="113">
        <v>6100</v>
      </c>
      <c r="D819" s="26"/>
      <c r="E819" s="26"/>
      <c r="F819" s="26"/>
      <c r="G819" s="26"/>
      <c r="H819" s="26"/>
      <c r="I819" s="26"/>
      <c r="J819" s="26"/>
      <c r="K819" s="161">
        <f t="shared" si="16"/>
        <v>0</v>
      </c>
    </row>
    <row r="820" spans="2:11" ht="18.75" customHeight="1" x14ac:dyDescent="0.2">
      <c r="B820" s="100" t="s">
        <v>165</v>
      </c>
      <c r="C820" s="103">
        <v>6200</v>
      </c>
      <c r="D820" s="26"/>
      <c r="E820" s="26"/>
      <c r="F820" s="26"/>
      <c r="G820" s="26"/>
      <c r="H820" s="26"/>
      <c r="I820" s="26"/>
      <c r="J820" s="26"/>
      <c r="K820" s="161">
        <f t="shared" si="16"/>
        <v>0</v>
      </c>
    </row>
    <row r="821" spans="2:11" ht="18.75" customHeight="1" x14ac:dyDescent="0.2">
      <c r="B821" s="100" t="s">
        <v>292</v>
      </c>
      <c r="C821" s="103">
        <v>6300</v>
      </c>
      <c r="D821" s="26"/>
      <c r="E821" s="26"/>
      <c r="F821" s="26"/>
      <c r="G821" s="26"/>
      <c r="H821" s="26"/>
      <c r="I821" s="26"/>
      <c r="J821" s="26"/>
      <c r="K821" s="161">
        <f t="shared" si="16"/>
        <v>0</v>
      </c>
    </row>
    <row r="822" spans="2:11" ht="18.75" customHeight="1" x14ac:dyDescent="0.2">
      <c r="B822" s="100" t="s">
        <v>167</v>
      </c>
      <c r="C822" s="103">
        <v>6400</v>
      </c>
      <c r="D822" s="26"/>
      <c r="E822" s="26"/>
      <c r="F822" s="26"/>
      <c r="G822" s="26"/>
      <c r="H822" s="26"/>
      <c r="I822" s="26"/>
      <c r="J822" s="26"/>
      <c r="K822" s="161">
        <f t="shared" si="16"/>
        <v>0</v>
      </c>
    </row>
    <row r="823" spans="2:11" ht="18.75" customHeight="1" x14ac:dyDescent="0.2">
      <c r="B823" s="100" t="s">
        <v>168</v>
      </c>
      <c r="C823" s="103">
        <v>6500</v>
      </c>
      <c r="D823" s="26"/>
      <c r="E823" s="26"/>
      <c r="F823" s="26"/>
      <c r="G823" s="26"/>
      <c r="H823" s="26"/>
      <c r="I823" s="26"/>
      <c r="J823" s="26"/>
      <c r="K823" s="161">
        <f t="shared" si="16"/>
        <v>0</v>
      </c>
    </row>
    <row r="824" spans="2:11" ht="18.75" customHeight="1" x14ac:dyDescent="0.2">
      <c r="B824" s="100" t="s">
        <v>169</v>
      </c>
      <c r="C824" s="103">
        <v>7100</v>
      </c>
      <c r="D824" s="26"/>
      <c r="E824" s="26"/>
      <c r="F824" s="26"/>
      <c r="G824" s="26"/>
      <c r="H824" s="26"/>
      <c r="I824" s="26"/>
      <c r="J824" s="26"/>
      <c r="K824" s="161">
        <f t="shared" si="16"/>
        <v>0</v>
      </c>
    </row>
    <row r="825" spans="2:11" ht="18.75" customHeight="1" x14ac:dyDescent="0.2">
      <c r="B825" s="100" t="s">
        <v>170</v>
      </c>
      <c r="C825" s="103">
        <v>7200</v>
      </c>
      <c r="D825" s="26"/>
      <c r="E825" s="26"/>
      <c r="F825" s="26"/>
      <c r="G825" s="26"/>
      <c r="H825" s="26"/>
      <c r="I825" s="26"/>
      <c r="J825" s="26"/>
      <c r="K825" s="161">
        <f t="shared" si="16"/>
        <v>0</v>
      </c>
    </row>
    <row r="826" spans="2:11" ht="18.75" customHeight="1" x14ac:dyDescent="0.2">
      <c r="B826" s="100" t="s">
        <v>171</v>
      </c>
      <c r="C826" s="103">
        <v>7300</v>
      </c>
      <c r="D826" s="26"/>
      <c r="E826" s="26"/>
      <c r="F826" s="26"/>
      <c r="G826" s="26"/>
      <c r="H826" s="26"/>
      <c r="I826" s="26"/>
      <c r="J826" s="26"/>
      <c r="K826" s="161">
        <f t="shared" si="16"/>
        <v>0</v>
      </c>
    </row>
    <row r="827" spans="2:11" ht="18.75" customHeight="1" x14ac:dyDescent="0.2">
      <c r="B827" s="100" t="s">
        <v>172</v>
      </c>
      <c r="C827" s="103">
        <v>7410</v>
      </c>
      <c r="D827" s="26"/>
      <c r="E827" s="26"/>
      <c r="F827" s="26"/>
      <c r="G827" s="26"/>
      <c r="H827" s="26"/>
      <c r="I827" s="26"/>
      <c r="J827" s="26"/>
      <c r="K827" s="161">
        <f t="shared" si="16"/>
        <v>0</v>
      </c>
    </row>
    <row r="828" spans="2:11" ht="18.75" customHeight="1" x14ac:dyDescent="0.2">
      <c r="B828" s="100" t="s">
        <v>173</v>
      </c>
      <c r="C828" s="103">
        <v>7500</v>
      </c>
      <c r="D828" s="26"/>
      <c r="E828" s="26"/>
      <c r="F828" s="26"/>
      <c r="G828" s="26"/>
      <c r="H828" s="26"/>
      <c r="I828" s="26"/>
      <c r="J828" s="26"/>
      <c r="K828" s="161">
        <f t="shared" si="16"/>
        <v>0</v>
      </c>
    </row>
    <row r="829" spans="2:11" ht="18.75" customHeight="1" x14ac:dyDescent="0.2">
      <c r="B829" s="100" t="s">
        <v>174</v>
      </c>
      <c r="C829" s="103">
        <v>7600</v>
      </c>
      <c r="D829" s="26"/>
      <c r="E829" s="26"/>
      <c r="F829" s="26"/>
      <c r="G829" s="26"/>
      <c r="H829" s="26"/>
      <c r="I829" s="26"/>
      <c r="J829" s="26"/>
      <c r="K829" s="161">
        <f t="shared" si="16"/>
        <v>0</v>
      </c>
    </row>
    <row r="830" spans="2:11" ht="18.75" customHeight="1" x14ac:dyDescent="0.2">
      <c r="B830" s="100" t="s">
        <v>175</v>
      </c>
      <c r="C830" s="103">
        <v>7700</v>
      </c>
      <c r="D830" s="26"/>
      <c r="E830" s="26"/>
      <c r="F830" s="26"/>
      <c r="G830" s="26"/>
      <c r="H830" s="26"/>
      <c r="I830" s="26"/>
      <c r="J830" s="26"/>
      <c r="K830" s="161">
        <f t="shared" si="16"/>
        <v>0</v>
      </c>
    </row>
    <row r="831" spans="2:11" ht="18.75" customHeight="1" x14ac:dyDescent="0.2">
      <c r="B831" s="60" t="s">
        <v>176</v>
      </c>
      <c r="C831" s="113">
        <v>7800</v>
      </c>
      <c r="D831" s="26"/>
      <c r="E831" s="26"/>
      <c r="F831" s="26"/>
      <c r="G831" s="26"/>
      <c r="H831" s="26"/>
      <c r="I831" s="26"/>
      <c r="J831" s="26"/>
      <c r="K831" s="161">
        <f t="shared" si="16"/>
        <v>0</v>
      </c>
    </row>
    <row r="832" spans="2:11" ht="18.75" customHeight="1" x14ac:dyDescent="0.2">
      <c r="B832" s="100" t="s">
        <v>177</v>
      </c>
      <c r="C832" s="103">
        <v>7900</v>
      </c>
      <c r="D832" s="26"/>
      <c r="E832" s="26"/>
      <c r="F832" s="26"/>
      <c r="G832" s="26"/>
      <c r="H832" s="26"/>
      <c r="I832" s="26"/>
      <c r="J832" s="26"/>
      <c r="K832" s="161">
        <f t="shared" si="16"/>
        <v>0</v>
      </c>
    </row>
    <row r="833" spans="2:12" ht="18.75" customHeight="1" x14ac:dyDescent="0.2">
      <c r="B833" s="100" t="s">
        <v>178</v>
      </c>
      <c r="C833" s="103">
        <v>8100</v>
      </c>
      <c r="D833" s="26"/>
      <c r="E833" s="26"/>
      <c r="F833" s="26"/>
      <c r="G833" s="26"/>
      <c r="H833" s="26"/>
      <c r="I833" s="26"/>
      <c r="J833" s="26"/>
      <c r="K833" s="161">
        <f t="shared" si="16"/>
        <v>0</v>
      </c>
    </row>
    <row r="834" spans="2:12" ht="18.75" customHeight="1" x14ac:dyDescent="0.2">
      <c r="B834" s="60" t="s">
        <v>179</v>
      </c>
      <c r="C834" s="25">
        <v>8200</v>
      </c>
      <c r="D834" s="26"/>
      <c r="E834" s="26"/>
      <c r="F834" s="26"/>
      <c r="G834" s="26"/>
      <c r="H834" s="26"/>
      <c r="I834" s="26"/>
      <c r="J834" s="26"/>
      <c r="K834" s="161">
        <f t="shared" si="16"/>
        <v>0</v>
      </c>
      <c r="L834" s="50"/>
    </row>
    <row r="835" spans="2:12" ht="18.75" customHeight="1" x14ac:dyDescent="0.2">
      <c r="B835" s="100" t="s">
        <v>180</v>
      </c>
      <c r="C835" s="103">
        <v>9100</v>
      </c>
      <c r="D835" s="26"/>
      <c r="E835" s="26"/>
      <c r="F835" s="26"/>
      <c r="G835" s="26"/>
      <c r="H835" s="26"/>
      <c r="I835" s="26"/>
      <c r="J835" s="26"/>
      <c r="K835" s="161">
        <f t="shared" si="16"/>
        <v>0</v>
      </c>
    </row>
    <row r="836" spans="2:12" ht="14.25" customHeight="1" x14ac:dyDescent="0.2">
      <c r="B836" s="97" t="s">
        <v>181</v>
      </c>
      <c r="C836" s="133"/>
      <c r="D836" s="134"/>
      <c r="E836" s="134"/>
      <c r="F836" s="134"/>
      <c r="G836" s="134"/>
      <c r="H836" s="134"/>
      <c r="I836" s="40"/>
      <c r="J836" s="134"/>
      <c r="K836" s="106"/>
    </row>
    <row r="837" spans="2:12" ht="18.75" customHeight="1" x14ac:dyDescent="0.2">
      <c r="B837" s="100" t="s">
        <v>172</v>
      </c>
      <c r="C837" s="103">
        <v>7420</v>
      </c>
      <c r="D837" s="135"/>
      <c r="E837" s="135"/>
      <c r="F837" s="135"/>
      <c r="G837" s="135"/>
      <c r="H837" s="135"/>
      <c r="I837" s="26"/>
      <c r="J837" s="135"/>
      <c r="K837" s="161">
        <f>SUM(I837)</f>
        <v>0</v>
      </c>
    </row>
    <row r="838" spans="2:12" ht="18.75" customHeight="1" x14ac:dyDescent="0.2">
      <c r="B838" s="100" t="s">
        <v>183</v>
      </c>
      <c r="C838" s="103">
        <v>9300</v>
      </c>
      <c r="D838" s="135"/>
      <c r="E838" s="135"/>
      <c r="F838" s="135"/>
      <c r="G838" s="135"/>
      <c r="H838" s="135"/>
      <c r="I838" s="26"/>
      <c r="J838" s="135"/>
      <c r="K838" s="161">
        <f>SUM(I838)</f>
        <v>0</v>
      </c>
    </row>
    <row r="839" spans="2:12" ht="18.75" customHeight="1" x14ac:dyDescent="0.2">
      <c r="B839" s="136" t="s">
        <v>187</v>
      </c>
      <c r="C839" s="133"/>
      <c r="D839" s="137">
        <f>ROUND(SUM(D818:D835),2)</f>
        <v>0</v>
      </c>
      <c r="E839" s="138">
        <f>ROUND(SUM(E818:E835),2)</f>
        <v>0</v>
      </c>
      <c r="F839" s="138">
        <f>ROUND(SUM(F818:F835),2)</f>
        <v>0</v>
      </c>
      <c r="G839" s="138">
        <f>ROUND(SUM(G818:G835),2)</f>
        <v>0</v>
      </c>
      <c r="H839" s="138">
        <f>ROUND(SUM(H818:H835),2)</f>
        <v>0</v>
      </c>
      <c r="I839" s="138">
        <f>ROUND(SUM(I818:I835)+SUM(I837:I838),2)</f>
        <v>0</v>
      </c>
      <c r="J839" s="138">
        <f>ROUND(SUM(J818:J835),2)</f>
        <v>0</v>
      </c>
      <c r="K839" s="139">
        <f>ROUND(SUM(D839:J839),2)</f>
        <v>0</v>
      </c>
    </row>
    <row r="840" spans="2:12" ht="18.75" customHeight="1" x14ac:dyDescent="0.2">
      <c r="B840" s="140" t="s">
        <v>293</v>
      </c>
      <c r="C840" s="141"/>
      <c r="D840" s="143"/>
      <c r="E840" s="143"/>
      <c r="F840" s="143"/>
      <c r="G840" s="143"/>
      <c r="H840" s="143"/>
      <c r="I840" s="143"/>
      <c r="J840" s="143"/>
      <c r="K840" s="28">
        <f>ROUND(D814-K839,2)</f>
        <v>0</v>
      </c>
    </row>
    <row r="841" spans="2:12" ht="30" customHeight="1" x14ac:dyDescent="0.2">
      <c r="B841" s="112" t="s">
        <v>194</v>
      </c>
      <c r="C841" s="144" t="s">
        <v>12</v>
      </c>
      <c r="D841" s="145"/>
    </row>
    <row r="842" spans="2:12" ht="18.75" customHeight="1" x14ac:dyDescent="0.2">
      <c r="B842" s="74" t="s">
        <v>197</v>
      </c>
      <c r="C842" s="25">
        <v>3740</v>
      </c>
      <c r="D842" s="45"/>
    </row>
    <row r="843" spans="2:12" ht="14.25" customHeight="1" x14ac:dyDescent="0.2">
      <c r="B843" s="21" t="s">
        <v>348</v>
      </c>
      <c r="C843" s="76"/>
      <c r="D843" s="30"/>
    </row>
    <row r="844" spans="2:12" ht="18.75" customHeight="1" x14ac:dyDescent="0.2">
      <c r="B844" s="100" t="s">
        <v>261</v>
      </c>
      <c r="C844" s="104">
        <v>3610</v>
      </c>
      <c r="D844" s="26"/>
    </row>
    <row r="845" spans="2:12" ht="18.75" customHeight="1" x14ac:dyDescent="0.2">
      <c r="B845" s="100" t="s">
        <v>199</v>
      </c>
      <c r="C845" s="104">
        <v>3620</v>
      </c>
      <c r="D845" s="26"/>
    </row>
    <row r="846" spans="2:12" ht="18.75" customHeight="1" x14ac:dyDescent="0.2">
      <c r="B846" s="100" t="s">
        <v>200</v>
      </c>
      <c r="C846" s="104">
        <v>3630</v>
      </c>
      <c r="D846" s="26"/>
    </row>
    <row r="847" spans="2:12" ht="18.75" customHeight="1" x14ac:dyDescent="0.2">
      <c r="B847" s="119" t="s">
        <v>262</v>
      </c>
      <c r="C847" s="141">
        <v>3650</v>
      </c>
      <c r="D847" s="34"/>
    </row>
    <row r="848" spans="2:12" ht="18.75" customHeight="1" x14ac:dyDescent="0.2">
      <c r="B848" s="119" t="s">
        <v>202</v>
      </c>
      <c r="C848" s="141">
        <v>3660</v>
      </c>
      <c r="D848" s="34"/>
    </row>
    <row r="849" spans="2:4" ht="18.75" customHeight="1" x14ac:dyDescent="0.2">
      <c r="B849" s="119" t="s">
        <v>203</v>
      </c>
      <c r="C849" s="141">
        <v>3670</v>
      </c>
      <c r="D849" s="34"/>
    </row>
    <row r="850" spans="2:4" ht="18.75" customHeight="1" x14ac:dyDescent="0.2">
      <c r="B850" s="119" t="s">
        <v>204</v>
      </c>
      <c r="C850" s="141">
        <v>3690</v>
      </c>
      <c r="D850" s="34"/>
    </row>
    <row r="851" spans="2:4" ht="18.75" customHeight="1" x14ac:dyDescent="0.2">
      <c r="B851" s="100" t="s">
        <v>205</v>
      </c>
      <c r="C851" s="104">
        <v>3600</v>
      </c>
      <c r="D851" s="86">
        <f>ROUND(SUM(D844:D850),2)</f>
        <v>0</v>
      </c>
    </row>
    <row r="852" spans="2:4" ht="14.25" customHeight="1" x14ac:dyDescent="0.2">
      <c r="B852" s="21" t="s">
        <v>206</v>
      </c>
      <c r="C852" s="76"/>
      <c r="D852" s="30"/>
    </row>
    <row r="853" spans="2:4" ht="18.75" customHeight="1" x14ac:dyDescent="0.2">
      <c r="B853" s="100" t="s">
        <v>263</v>
      </c>
      <c r="C853" s="103">
        <v>910</v>
      </c>
      <c r="D853" s="26"/>
    </row>
    <row r="854" spans="2:4" ht="18.75" customHeight="1" x14ac:dyDescent="0.2">
      <c r="B854" s="100" t="s">
        <v>207</v>
      </c>
      <c r="C854" s="103">
        <v>920</v>
      </c>
      <c r="D854" s="26"/>
    </row>
    <row r="855" spans="2:4" ht="18.75" customHeight="1" x14ac:dyDescent="0.2">
      <c r="B855" s="100" t="s">
        <v>208</v>
      </c>
      <c r="C855" s="103">
        <v>930</v>
      </c>
      <c r="D855" s="26"/>
    </row>
    <row r="856" spans="2:4" ht="18.75" customHeight="1" x14ac:dyDescent="0.2">
      <c r="B856" s="119" t="s">
        <v>262</v>
      </c>
      <c r="C856" s="176">
        <v>950</v>
      </c>
      <c r="D856" s="34"/>
    </row>
    <row r="857" spans="2:4" ht="18.75" customHeight="1" x14ac:dyDescent="0.2">
      <c r="B857" s="119" t="s">
        <v>210</v>
      </c>
      <c r="C857" s="176">
        <v>960</v>
      </c>
      <c r="D857" s="34"/>
    </row>
    <row r="858" spans="2:4" ht="18.75" customHeight="1" x14ac:dyDescent="0.2">
      <c r="B858" s="119" t="s">
        <v>211</v>
      </c>
      <c r="C858" s="176">
        <v>970</v>
      </c>
      <c r="D858" s="34"/>
    </row>
    <row r="859" spans="2:4" ht="18.75" customHeight="1" x14ac:dyDescent="0.2">
      <c r="B859" s="100" t="s">
        <v>212</v>
      </c>
      <c r="C859" s="104">
        <v>990</v>
      </c>
      <c r="D859" s="26"/>
    </row>
    <row r="860" spans="2:4" ht="18.75" customHeight="1" x14ac:dyDescent="0.2">
      <c r="B860" s="100" t="s">
        <v>213</v>
      </c>
      <c r="C860" s="104">
        <v>9700</v>
      </c>
      <c r="D860" s="86">
        <f>ROUND(SUM(D853:D859),2)</f>
        <v>0</v>
      </c>
    </row>
    <row r="861" spans="2:4" ht="18.75" customHeight="1" x14ac:dyDescent="0.2">
      <c r="B861" s="46" t="s">
        <v>214</v>
      </c>
      <c r="C861" s="77"/>
      <c r="D861" s="28">
        <f>ROUND(D842+D851+D860,2)</f>
        <v>0</v>
      </c>
    </row>
    <row r="862" spans="2:4" ht="18.75" customHeight="1" x14ac:dyDescent="0.2">
      <c r="B862" s="46" t="s">
        <v>264</v>
      </c>
      <c r="C862" s="77"/>
      <c r="D862" s="28">
        <f>ROUND(K840+D861,2)</f>
        <v>0</v>
      </c>
    </row>
    <row r="863" spans="2:4" ht="18.75" customHeight="1" x14ac:dyDescent="0.2">
      <c r="B863" s="74" t="str">
        <f>B146</f>
        <v>Fund Balance, July 1, 2020</v>
      </c>
      <c r="C863" s="75">
        <v>2800</v>
      </c>
      <c r="D863" s="26"/>
    </row>
    <row r="864" spans="2:4" ht="18.75" customHeight="1" x14ac:dyDescent="0.2">
      <c r="B864" s="74" t="s">
        <v>216</v>
      </c>
      <c r="C864" s="75">
        <v>2891</v>
      </c>
      <c r="D864" s="26"/>
    </row>
    <row r="865" spans="1:20" ht="14.25" customHeight="1" x14ac:dyDescent="0.2">
      <c r="B865" s="82" t="s">
        <v>217</v>
      </c>
      <c r="C865" s="83"/>
      <c r="D865" s="44"/>
    </row>
    <row r="866" spans="1:20" ht="18.75" customHeight="1" x14ac:dyDescent="0.2">
      <c r="B866" s="60" t="s">
        <v>218</v>
      </c>
      <c r="C866" s="84">
        <v>2710</v>
      </c>
      <c r="D866" s="45"/>
    </row>
    <row r="867" spans="1:20" ht="18.75" customHeight="1" x14ac:dyDescent="0.2">
      <c r="B867" s="24" t="s">
        <v>219</v>
      </c>
      <c r="C867" s="75">
        <v>2720</v>
      </c>
      <c r="D867" s="26"/>
    </row>
    <row r="868" spans="1:20" ht="18.75" customHeight="1" x14ac:dyDescent="0.2">
      <c r="B868" s="24" t="s">
        <v>220</v>
      </c>
      <c r="C868" s="75">
        <v>2730</v>
      </c>
      <c r="D868" s="26"/>
    </row>
    <row r="869" spans="1:20" ht="18.75" customHeight="1" x14ac:dyDescent="0.2">
      <c r="B869" s="24" t="s">
        <v>221</v>
      </c>
      <c r="C869" s="75">
        <v>2740</v>
      </c>
      <c r="D869" s="26"/>
    </row>
    <row r="870" spans="1:20" ht="18.75" customHeight="1" x14ac:dyDescent="0.2">
      <c r="B870" s="24" t="s">
        <v>222</v>
      </c>
      <c r="C870" s="75">
        <v>2750</v>
      </c>
      <c r="D870" s="35"/>
    </row>
    <row r="871" spans="1:20" ht="18.75" customHeight="1" x14ac:dyDescent="0.2">
      <c r="B871" s="85" t="str">
        <f>B154</f>
        <v>Total Fund Balances, June 30, 2021</v>
      </c>
      <c r="C871" s="33">
        <v>2700</v>
      </c>
      <c r="D871" s="114">
        <f>ROUND(SUM(D866:D870),2)</f>
        <v>0</v>
      </c>
    </row>
    <row r="872" spans="1:20" ht="12.75" x14ac:dyDescent="0.2">
      <c r="B872" s="88"/>
      <c r="C872" s="88"/>
      <c r="D872" s="88"/>
    </row>
    <row r="873" spans="1:20" ht="12.75" x14ac:dyDescent="0.2">
      <c r="B873" s="88" t="s">
        <v>189</v>
      </c>
      <c r="C873" s="88"/>
      <c r="D873" s="50"/>
      <c r="S873" s="177"/>
    </row>
    <row r="874" spans="1:20" ht="12.75" x14ac:dyDescent="0.2"/>
    <row r="875" spans="1:20" s="177" customFormat="1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7"/>
    </row>
    <row r="876" spans="1:20" ht="12.75" x14ac:dyDescent="0.2">
      <c r="A876" s="88" t="s">
        <v>349</v>
      </c>
      <c r="B876" s="2" t="str">
        <f>$B$1</f>
        <v>DISTRICT SCHOOL BOARD OF OKEECHOBEE COUNTY</v>
      </c>
      <c r="C876" s="88"/>
      <c r="D876" s="88"/>
      <c r="E876" s="88"/>
      <c r="F876" s="178"/>
      <c r="G876" s="179"/>
      <c r="H876" s="92"/>
      <c r="I876" s="50"/>
      <c r="J876" s="92"/>
      <c r="K876" s="14" t="s">
        <v>350</v>
      </c>
      <c r="T876" s="180"/>
    </row>
    <row r="877" spans="1:20" ht="12.75" x14ac:dyDescent="0.2">
      <c r="B877" s="89" t="s">
        <v>351</v>
      </c>
      <c r="C877" s="88"/>
      <c r="D877" s="88"/>
      <c r="E877" s="88"/>
      <c r="F877" s="178"/>
      <c r="G877" s="92"/>
      <c r="H877" s="92"/>
      <c r="I877" s="50"/>
      <c r="J877" s="50"/>
      <c r="K877" s="92" t="s">
        <v>352</v>
      </c>
    </row>
    <row r="878" spans="1:20" ht="12.75" x14ac:dyDescent="0.2">
      <c r="B878" s="52" t="str">
        <f>B4</f>
        <v>For the Fiscal Year Ended June 30, 2021</v>
      </c>
      <c r="C878" s="126"/>
      <c r="D878" s="126"/>
      <c r="E878" s="126"/>
      <c r="F878" s="126"/>
      <c r="G878" s="126"/>
      <c r="H878" s="181"/>
      <c r="I878" s="182"/>
      <c r="J878" s="182"/>
      <c r="K878" s="183" t="s">
        <v>353</v>
      </c>
    </row>
    <row r="879" spans="1:20" ht="25.5" x14ac:dyDescent="0.2">
      <c r="A879" s="177"/>
      <c r="B879" s="433" t="s">
        <v>229</v>
      </c>
      <c r="C879" s="443" t="s">
        <v>12</v>
      </c>
      <c r="D879" s="184" t="s">
        <v>354</v>
      </c>
      <c r="E879" s="184" t="s">
        <v>355</v>
      </c>
      <c r="F879" s="184" t="s">
        <v>356</v>
      </c>
      <c r="G879" s="184" t="s">
        <v>357</v>
      </c>
      <c r="H879" s="184" t="s">
        <v>358</v>
      </c>
      <c r="I879" s="184" t="s">
        <v>359</v>
      </c>
      <c r="J879" s="184" t="s">
        <v>360</v>
      </c>
      <c r="K879" s="443" t="s">
        <v>154</v>
      </c>
      <c r="L879" s="177"/>
      <c r="M879" s="177"/>
      <c r="N879" s="177"/>
      <c r="O879" s="177"/>
      <c r="P879" s="177"/>
      <c r="Q879" s="177"/>
      <c r="R879" s="177"/>
    </row>
    <row r="880" spans="1:20" ht="12.75" x14ac:dyDescent="0.2">
      <c r="B880" s="434"/>
      <c r="C880" s="444"/>
      <c r="D880" s="185" t="s">
        <v>361</v>
      </c>
      <c r="E880" s="185" t="s">
        <v>362</v>
      </c>
      <c r="F880" s="185" t="s">
        <v>363</v>
      </c>
      <c r="G880" s="185" t="s">
        <v>364</v>
      </c>
      <c r="H880" s="185" t="s">
        <v>365</v>
      </c>
      <c r="I880" s="185" t="s">
        <v>366</v>
      </c>
      <c r="J880" s="185" t="s">
        <v>367</v>
      </c>
      <c r="K880" s="444"/>
    </row>
    <row r="881" spans="2:11" ht="14.25" customHeight="1" x14ac:dyDescent="0.2">
      <c r="B881" s="56" t="s">
        <v>368</v>
      </c>
      <c r="C881" s="43"/>
      <c r="D881" s="186"/>
      <c r="E881" s="186"/>
      <c r="F881" s="186"/>
      <c r="G881" s="186"/>
      <c r="H881" s="186"/>
      <c r="I881" s="186"/>
      <c r="J881" s="186"/>
      <c r="K881" s="186"/>
    </row>
    <row r="882" spans="2:11" ht="18.75" customHeight="1" x14ac:dyDescent="0.2">
      <c r="B882" s="24" t="s">
        <v>20</v>
      </c>
      <c r="C882" s="25">
        <v>3199</v>
      </c>
      <c r="D882" s="45"/>
      <c r="E882" s="45"/>
      <c r="F882" s="45"/>
      <c r="G882" s="45"/>
      <c r="H882" s="45"/>
      <c r="I882" s="45"/>
      <c r="J882" s="45"/>
      <c r="K882" s="114">
        <f>ROUND(SUM(D882:J882),2)</f>
        <v>0</v>
      </c>
    </row>
    <row r="883" spans="2:11" ht="18.75" customHeight="1" x14ac:dyDescent="0.2">
      <c r="B883" s="24" t="s">
        <v>32</v>
      </c>
      <c r="C883" s="25">
        <v>3299</v>
      </c>
      <c r="D883" s="26"/>
      <c r="E883" s="26"/>
      <c r="F883" s="26"/>
      <c r="G883" s="26"/>
      <c r="H883" s="26"/>
      <c r="I883" s="26"/>
      <c r="J883" s="26"/>
      <c r="K883" s="161">
        <f>ROUND(SUM(D883:J883),2)</f>
        <v>0</v>
      </c>
    </row>
    <row r="884" spans="2:11" ht="14.25" customHeight="1" x14ac:dyDescent="0.2">
      <c r="B884" s="97" t="s">
        <v>36</v>
      </c>
      <c r="C884" s="187"/>
      <c r="D884" s="99"/>
      <c r="E884" s="99"/>
      <c r="F884" s="99"/>
      <c r="G884" s="99"/>
      <c r="H884" s="99"/>
      <c r="I884" s="99"/>
      <c r="J884" s="99"/>
      <c r="K884" s="99"/>
    </row>
    <row r="885" spans="2:11" ht="18.75" customHeight="1" x14ac:dyDescent="0.2">
      <c r="B885" s="100" t="s">
        <v>369</v>
      </c>
      <c r="C885" s="103">
        <v>3322</v>
      </c>
      <c r="D885" s="26"/>
      <c r="E885" s="26"/>
      <c r="F885" s="26"/>
      <c r="G885" s="26"/>
      <c r="H885" s="26"/>
      <c r="I885" s="26"/>
      <c r="J885" s="26"/>
      <c r="K885" s="161">
        <f>ROUND(SUM(D885:J885),2)</f>
        <v>0</v>
      </c>
    </row>
    <row r="886" spans="2:11" ht="18.75" customHeight="1" x14ac:dyDescent="0.2">
      <c r="B886" s="100" t="s">
        <v>370</v>
      </c>
      <c r="C886" s="103">
        <v>3326</v>
      </c>
      <c r="D886" s="26"/>
      <c r="E886" s="26"/>
      <c r="F886" s="26"/>
      <c r="G886" s="26"/>
      <c r="H886" s="26"/>
      <c r="I886" s="26"/>
      <c r="J886" s="26"/>
      <c r="K886" s="161">
        <f>ROUND(SUM(D886:J886),2)</f>
        <v>0</v>
      </c>
    </row>
    <row r="887" spans="2:11" ht="18.75" customHeight="1" x14ac:dyDescent="0.2">
      <c r="B887" s="100" t="s">
        <v>52</v>
      </c>
      <c r="C887" s="103">
        <v>3341</v>
      </c>
      <c r="D887" s="26"/>
      <c r="E887" s="26"/>
      <c r="F887" s="26"/>
      <c r="G887" s="26"/>
      <c r="H887" s="26"/>
      <c r="I887" s="26"/>
      <c r="J887" s="26"/>
      <c r="K887" s="161">
        <f>ROUND(SUM(D887:J887),2)</f>
        <v>0</v>
      </c>
    </row>
    <row r="888" spans="2:11" ht="18.75" customHeight="1" x14ac:dyDescent="0.2">
      <c r="B888" s="100" t="s">
        <v>78</v>
      </c>
      <c r="C888" s="103">
        <v>3399</v>
      </c>
      <c r="D888" s="26"/>
      <c r="E888" s="26"/>
      <c r="F888" s="26"/>
      <c r="G888" s="26"/>
      <c r="H888" s="26"/>
      <c r="I888" s="26"/>
      <c r="J888" s="26"/>
      <c r="K888" s="161">
        <f>ROUND(SUM(D888:J888),2)</f>
        <v>0</v>
      </c>
    </row>
    <row r="889" spans="2:11" ht="18.75" customHeight="1" x14ac:dyDescent="0.2">
      <c r="B889" s="119" t="s">
        <v>371</v>
      </c>
      <c r="C889" s="141">
        <v>3300</v>
      </c>
      <c r="D889" s="86">
        <f t="shared" ref="D889:J889" si="17">ROUND(SUM(D885:D888),2)</f>
        <v>0</v>
      </c>
      <c r="E889" s="169">
        <f t="shared" si="17"/>
        <v>0</v>
      </c>
      <c r="F889" s="169">
        <f t="shared" si="17"/>
        <v>0</v>
      </c>
      <c r="G889" s="169">
        <f t="shared" si="17"/>
        <v>0</v>
      </c>
      <c r="H889" s="169">
        <f t="shared" si="17"/>
        <v>0</v>
      </c>
      <c r="I889" s="169">
        <f t="shared" si="17"/>
        <v>0</v>
      </c>
      <c r="J889" s="169">
        <f t="shared" si="17"/>
        <v>0</v>
      </c>
      <c r="K889" s="86">
        <f>ROUND(SUM(D889:J889),2)</f>
        <v>0</v>
      </c>
    </row>
    <row r="890" spans="2:11" ht="14.25" customHeight="1" x14ac:dyDescent="0.2">
      <c r="B890" s="188" t="s">
        <v>82</v>
      </c>
      <c r="C890" s="189"/>
      <c r="D890" s="106"/>
      <c r="E890" s="106"/>
      <c r="F890" s="106"/>
      <c r="G890" s="106"/>
      <c r="H890" s="106"/>
      <c r="I890" s="106"/>
      <c r="J890" s="106"/>
      <c r="K890" s="106"/>
    </row>
    <row r="891" spans="2:11" ht="18.75" customHeight="1" x14ac:dyDescent="0.2">
      <c r="B891" s="100" t="s">
        <v>372</v>
      </c>
      <c r="C891" s="103">
        <v>3412</v>
      </c>
      <c r="D891" s="26"/>
      <c r="E891" s="26"/>
      <c r="F891" s="26"/>
      <c r="G891" s="26"/>
      <c r="H891" s="26"/>
      <c r="I891" s="26"/>
      <c r="J891" s="26"/>
      <c r="K891" s="161">
        <f t="shared" ref="K891:K905" si="18">ROUND(SUM(D891:J891),2)</f>
        <v>0</v>
      </c>
    </row>
    <row r="892" spans="2:11" ht="18.75" customHeight="1" x14ac:dyDescent="0.2">
      <c r="B892" s="100" t="s">
        <v>373</v>
      </c>
      <c r="C892" s="103">
        <v>3418</v>
      </c>
      <c r="D892" s="26"/>
      <c r="E892" s="26"/>
      <c r="F892" s="26"/>
      <c r="G892" s="26"/>
      <c r="H892" s="26"/>
      <c r="I892" s="26"/>
      <c r="J892" s="26"/>
      <c r="K892" s="161">
        <f t="shared" si="18"/>
        <v>0</v>
      </c>
    </row>
    <row r="893" spans="2:11" ht="18.75" customHeight="1" x14ac:dyDescent="0.2">
      <c r="B893" s="100" t="s">
        <v>374</v>
      </c>
      <c r="C893" s="103">
        <v>3419</v>
      </c>
      <c r="D893" s="26"/>
      <c r="E893" s="26"/>
      <c r="F893" s="26"/>
      <c r="G893" s="26"/>
      <c r="H893" s="26"/>
      <c r="I893" s="26"/>
      <c r="J893" s="26"/>
      <c r="K893" s="161">
        <f t="shared" si="18"/>
        <v>0</v>
      </c>
    </row>
    <row r="894" spans="2:11" ht="18.75" customHeight="1" x14ac:dyDescent="0.2">
      <c r="B894" s="100" t="s">
        <v>86</v>
      </c>
      <c r="C894" s="103">
        <v>3421</v>
      </c>
      <c r="D894" s="26"/>
      <c r="E894" s="26"/>
      <c r="F894" s="26"/>
      <c r="G894" s="26"/>
      <c r="H894" s="26"/>
      <c r="I894" s="26"/>
      <c r="J894" s="26"/>
      <c r="K894" s="161">
        <f t="shared" si="18"/>
        <v>0</v>
      </c>
    </row>
    <row r="895" spans="2:11" ht="18.75" customHeight="1" x14ac:dyDescent="0.2">
      <c r="B895" s="100" t="s">
        <v>88</v>
      </c>
      <c r="C895" s="103">
        <v>3422</v>
      </c>
      <c r="D895" s="26"/>
      <c r="E895" s="26"/>
      <c r="F895" s="26"/>
      <c r="G895" s="26"/>
      <c r="H895" s="26"/>
      <c r="I895" s="26"/>
      <c r="J895" s="26"/>
      <c r="K895" s="161">
        <f t="shared" si="18"/>
        <v>0</v>
      </c>
    </row>
    <row r="896" spans="2:11" ht="18.75" customHeight="1" x14ac:dyDescent="0.2">
      <c r="B896" s="100" t="s">
        <v>90</v>
      </c>
      <c r="C896" s="103">
        <v>3423</v>
      </c>
      <c r="D896" s="26"/>
      <c r="E896" s="26"/>
      <c r="F896" s="26"/>
      <c r="G896" s="26"/>
      <c r="H896" s="26"/>
      <c r="I896" s="26"/>
      <c r="J896" s="26"/>
      <c r="K896" s="161">
        <f t="shared" si="18"/>
        <v>0</v>
      </c>
    </row>
    <row r="897" spans="2:11" ht="18.75" customHeight="1" x14ac:dyDescent="0.2">
      <c r="B897" s="100" t="s">
        <v>96</v>
      </c>
      <c r="C897" s="103">
        <v>3431</v>
      </c>
      <c r="D897" s="26"/>
      <c r="E897" s="26"/>
      <c r="F897" s="26"/>
      <c r="G897" s="26"/>
      <c r="H897" s="26"/>
      <c r="I897" s="26"/>
      <c r="J897" s="26"/>
      <c r="K897" s="161">
        <f t="shared" si="18"/>
        <v>0</v>
      </c>
    </row>
    <row r="898" spans="2:11" ht="18.75" customHeight="1" x14ac:dyDescent="0.2">
      <c r="B898" s="100" t="s">
        <v>98</v>
      </c>
      <c r="C898" s="103">
        <v>3432</v>
      </c>
      <c r="D898" s="26"/>
      <c r="E898" s="26"/>
      <c r="F898" s="26"/>
      <c r="G898" s="26"/>
      <c r="H898" s="26"/>
      <c r="I898" s="26"/>
      <c r="J898" s="26"/>
      <c r="K898" s="161">
        <f t="shared" si="18"/>
        <v>0</v>
      </c>
    </row>
    <row r="899" spans="2:11" ht="18.75" customHeight="1" x14ac:dyDescent="0.2">
      <c r="B899" s="100" t="s">
        <v>100</v>
      </c>
      <c r="C899" s="103">
        <v>3433</v>
      </c>
      <c r="D899" s="26"/>
      <c r="E899" s="26"/>
      <c r="F899" s="26"/>
      <c r="G899" s="26"/>
      <c r="H899" s="26"/>
      <c r="I899" s="26"/>
      <c r="J899" s="26"/>
      <c r="K899" s="161">
        <f t="shared" si="18"/>
        <v>0</v>
      </c>
    </row>
    <row r="900" spans="2:11" ht="18.75" customHeight="1" x14ac:dyDescent="0.2">
      <c r="B900" s="100" t="s">
        <v>102</v>
      </c>
      <c r="C900" s="103">
        <v>3440</v>
      </c>
      <c r="D900" s="26"/>
      <c r="E900" s="26"/>
      <c r="F900" s="26"/>
      <c r="G900" s="26"/>
      <c r="H900" s="26"/>
      <c r="I900" s="26"/>
      <c r="J900" s="26"/>
      <c r="K900" s="161">
        <f t="shared" si="18"/>
        <v>0</v>
      </c>
    </row>
    <row r="901" spans="2:11" ht="18.75" customHeight="1" x14ac:dyDescent="0.2">
      <c r="B901" s="100" t="s">
        <v>143</v>
      </c>
      <c r="C901" s="103">
        <v>3495</v>
      </c>
      <c r="D901" s="26"/>
      <c r="E901" s="26"/>
      <c r="F901" s="26"/>
      <c r="G901" s="26"/>
      <c r="H901" s="26"/>
      <c r="I901" s="26"/>
      <c r="J901" s="26"/>
      <c r="K901" s="161">
        <f t="shared" si="18"/>
        <v>0</v>
      </c>
    </row>
    <row r="902" spans="2:11" ht="18.75" customHeight="1" x14ac:dyDescent="0.2">
      <c r="B902" s="100" t="s">
        <v>375</v>
      </c>
      <c r="C902" s="103">
        <v>3496</v>
      </c>
      <c r="D902" s="26"/>
      <c r="E902" s="26"/>
      <c r="F902" s="26"/>
      <c r="G902" s="26"/>
      <c r="H902" s="26"/>
      <c r="I902" s="26"/>
      <c r="J902" s="26"/>
      <c r="K902" s="161">
        <f t="shared" si="18"/>
        <v>0</v>
      </c>
    </row>
    <row r="903" spans="2:11" ht="18.75" customHeight="1" x14ac:dyDescent="0.2">
      <c r="B903" s="100" t="s">
        <v>144</v>
      </c>
      <c r="C903" s="103">
        <v>3497</v>
      </c>
      <c r="D903" s="26"/>
      <c r="E903" s="26"/>
      <c r="F903" s="26"/>
      <c r="G903" s="26"/>
      <c r="H903" s="26"/>
      <c r="I903" s="26"/>
      <c r="J903" s="26"/>
      <c r="K903" s="161">
        <f t="shared" si="18"/>
        <v>0</v>
      </c>
    </row>
    <row r="904" spans="2:11" ht="18.75" customHeight="1" x14ac:dyDescent="0.2">
      <c r="B904" s="100" t="s">
        <v>376</v>
      </c>
      <c r="C904" s="104">
        <v>3400</v>
      </c>
      <c r="D904" s="86">
        <f t="shared" ref="D904:J904" si="19">ROUND(SUM(D891:D903),2)</f>
        <v>0</v>
      </c>
      <c r="E904" s="86">
        <f t="shared" si="19"/>
        <v>0</v>
      </c>
      <c r="F904" s="86">
        <f t="shared" si="19"/>
        <v>0</v>
      </c>
      <c r="G904" s="86">
        <f t="shared" si="19"/>
        <v>0</v>
      </c>
      <c r="H904" s="86">
        <f t="shared" si="19"/>
        <v>0</v>
      </c>
      <c r="I904" s="86">
        <f t="shared" si="19"/>
        <v>0</v>
      </c>
      <c r="J904" s="86">
        <f t="shared" si="19"/>
        <v>0</v>
      </c>
      <c r="K904" s="169">
        <f t="shared" si="18"/>
        <v>0</v>
      </c>
    </row>
    <row r="905" spans="2:11" ht="18.75" customHeight="1" x14ac:dyDescent="0.2">
      <c r="B905" s="190" t="s">
        <v>148</v>
      </c>
      <c r="C905" s="133">
        <v>3000</v>
      </c>
      <c r="D905" s="137">
        <f>ROUND(D882+D883+D889+D904,2)</f>
        <v>0</v>
      </c>
      <c r="E905" s="137">
        <f t="shared" ref="E905:J905" si="20">ROUND(E882+E883+E889+E904,2)</f>
        <v>0</v>
      </c>
      <c r="F905" s="137">
        <f t="shared" si="20"/>
        <v>0</v>
      </c>
      <c r="G905" s="137">
        <f t="shared" si="20"/>
        <v>0</v>
      </c>
      <c r="H905" s="137">
        <f t="shared" si="20"/>
        <v>0</v>
      </c>
      <c r="I905" s="137">
        <f t="shared" si="20"/>
        <v>0</v>
      </c>
      <c r="J905" s="137">
        <f t="shared" si="20"/>
        <v>0</v>
      </c>
      <c r="K905" s="137">
        <f t="shared" si="18"/>
        <v>0</v>
      </c>
    </row>
    <row r="906" spans="2:11" ht="12.75" x14ac:dyDescent="0.2">
      <c r="B906" s="191" t="s">
        <v>153</v>
      </c>
      <c r="C906" s="121"/>
      <c r="D906" s="137"/>
      <c r="E906" s="137"/>
      <c r="F906" s="137"/>
      <c r="G906" s="137"/>
      <c r="H906" s="137"/>
      <c r="I906" s="137"/>
      <c r="J906" s="137"/>
      <c r="K906" s="137"/>
    </row>
    <row r="907" spans="2:11" ht="14.25" customHeight="1" x14ac:dyDescent="0.2">
      <c r="B907" s="192" t="s">
        <v>377</v>
      </c>
      <c r="C907" s="193"/>
      <c r="D907" s="146"/>
      <c r="E907" s="146"/>
      <c r="F907" s="146"/>
      <c r="G907" s="146"/>
      <c r="H907" s="146"/>
      <c r="I907" s="146"/>
      <c r="J907" s="146"/>
      <c r="K907" s="146"/>
    </row>
    <row r="908" spans="2:11" ht="18.75" customHeight="1" x14ac:dyDescent="0.2">
      <c r="B908" s="100" t="s">
        <v>185</v>
      </c>
      <c r="C908" s="123">
        <v>710</v>
      </c>
      <c r="D908" s="45"/>
      <c r="E908" s="45"/>
      <c r="F908" s="45"/>
      <c r="G908" s="45"/>
      <c r="H908" s="45"/>
      <c r="I908" s="45"/>
      <c r="J908" s="45"/>
      <c r="K908" s="114">
        <f t="shared" ref="K908:K913" si="21">ROUND(SUM(D908:J908),2)</f>
        <v>0</v>
      </c>
    </row>
    <row r="909" spans="2:11" ht="18.75" customHeight="1" x14ac:dyDescent="0.2">
      <c r="B909" s="100" t="s">
        <v>378</v>
      </c>
      <c r="C909" s="103">
        <v>720</v>
      </c>
      <c r="D909" s="26"/>
      <c r="E909" s="26"/>
      <c r="F909" s="26"/>
      <c r="G909" s="26"/>
      <c r="H909" s="26"/>
      <c r="I909" s="26"/>
      <c r="J909" s="26"/>
      <c r="K909" s="161">
        <f t="shared" si="21"/>
        <v>0</v>
      </c>
    </row>
    <row r="910" spans="2:11" ht="18.75" customHeight="1" x14ac:dyDescent="0.2">
      <c r="B910" s="100" t="s">
        <v>379</v>
      </c>
      <c r="C910" s="103">
        <v>730</v>
      </c>
      <c r="D910" s="26"/>
      <c r="E910" s="26"/>
      <c r="F910" s="26"/>
      <c r="G910" s="26"/>
      <c r="H910" s="26"/>
      <c r="I910" s="26"/>
      <c r="J910" s="26"/>
      <c r="K910" s="161">
        <f t="shared" si="21"/>
        <v>0</v>
      </c>
    </row>
    <row r="911" spans="2:11" ht="18.75" customHeight="1" x14ac:dyDescent="0.2">
      <c r="B911" s="100" t="s">
        <v>380</v>
      </c>
      <c r="C911" s="103">
        <v>791</v>
      </c>
      <c r="D911" s="26"/>
      <c r="E911" s="26"/>
      <c r="F911" s="26"/>
      <c r="G911" s="26"/>
      <c r="H911" s="26"/>
      <c r="I911" s="26"/>
      <c r="J911" s="26"/>
      <c r="K911" s="161">
        <f t="shared" si="21"/>
        <v>0</v>
      </c>
    </row>
    <row r="912" spans="2:11" ht="18.75" customHeight="1" x14ac:dyDescent="0.2">
      <c r="B912" s="136" t="s">
        <v>187</v>
      </c>
      <c r="C912" s="133"/>
      <c r="D912" s="86">
        <f t="shared" ref="D912:J912" si="22">ROUND(SUM(D908:D911),2)</f>
        <v>0</v>
      </c>
      <c r="E912" s="169">
        <f t="shared" si="22"/>
        <v>0</v>
      </c>
      <c r="F912" s="169">
        <f t="shared" si="22"/>
        <v>0</v>
      </c>
      <c r="G912" s="169">
        <f t="shared" si="22"/>
        <v>0</v>
      </c>
      <c r="H912" s="169">
        <f t="shared" si="22"/>
        <v>0</v>
      </c>
      <c r="I912" s="169">
        <f t="shared" si="22"/>
        <v>0</v>
      </c>
      <c r="J912" s="169">
        <f t="shared" si="22"/>
        <v>0</v>
      </c>
      <c r="K912" s="169">
        <f t="shared" si="21"/>
        <v>0</v>
      </c>
    </row>
    <row r="913" spans="2:11" ht="18.75" customHeight="1" x14ac:dyDescent="0.2">
      <c r="B913" s="140" t="s">
        <v>188</v>
      </c>
      <c r="C913" s="194"/>
      <c r="D913" s="86">
        <f t="shared" ref="D913:J913" si="23">ROUND(D905-D912,2)</f>
        <v>0</v>
      </c>
      <c r="E913" s="86">
        <f t="shared" si="23"/>
        <v>0</v>
      </c>
      <c r="F913" s="86">
        <f t="shared" si="23"/>
        <v>0</v>
      </c>
      <c r="G913" s="86">
        <f t="shared" si="23"/>
        <v>0</v>
      </c>
      <c r="H913" s="86">
        <f t="shared" si="23"/>
        <v>0</v>
      </c>
      <c r="I913" s="86">
        <f t="shared" si="23"/>
        <v>0</v>
      </c>
      <c r="J913" s="86">
        <f t="shared" si="23"/>
        <v>0</v>
      </c>
      <c r="K913" s="86">
        <f t="shared" si="21"/>
        <v>0</v>
      </c>
    </row>
    <row r="914" spans="2:11" ht="42.75" customHeight="1" x14ac:dyDescent="0.2">
      <c r="B914" s="112" t="s">
        <v>381</v>
      </c>
      <c r="C914" s="144" t="s">
        <v>12</v>
      </c>
      <c r="D914" s="95" t="s">
        <v>382</v>
      </c>
      <c r="E914" s="95" t="s">
        <v>383</v>
      </c>
      <c r="F914" s="95" t="s">
        <v>384</v>
      </c>
      <c r="G914" s="95" t="s">
        <v>385</v>
      </c>
      <c r="H914" s="95" t="s">
        <v>386</v>
      </c>
      <c r="I914" s="95" t="s">
        <v>387</v>
      </c>
      <c r="J914" s="95" t="s">
        <v>388</v>
      </c>
      <c r="K914" s="145" t="s">
        <v>154</v>
      </c>
    </row>
    <row r="915" spans="2:11" ht="18.75" customHeight="1" x14ac:dyDescent="0.2">
      <c r="B915" s="195" t="s">
        <v>389</v>
      </c>
      <c r="C915" s="123">
        <v>3710</v>
      </c>
      <c r="D915" s="45"/>
      <c r="E915" s="45"/>
      <c r="F915" s="45"/>
      <c r="G915" s="45"/>
      <c r="H915" s="45"/>
      <c r="I915" s="45"/>
      <c r="J915" s="45"/>
      <c r="K915" s="114">
        <f t="shared" ref="K915:K930" si="24">ROUND(SUM(D915:J915),2)</f>
        <v>0</v>
      </c>
    </row>
    <row r="916" spans="2:11" ht="18.75" customHeight="1" x14ac:dyDescent="0.2">
      <c r="B916" s="110" t="s">
        <v>390</v>
      </c>
      <c r="C916" s="103">
        <v>3791</v>
      </c>
      <c r="D916" s="26"/>
      <c r="E916" s="26"/>
      <c r="F916" s="26"/>
      <c r="G916" s="26"/>
      <c r="H916" s="26"/>
      <c r="I916" s="26"/>
      <c r="J916" s="26"/>
      <c r="K916" s="161">
        <f t="shared" si="24"/>
        <v>0</v>
      </c>
    </row>
    <row r="917" spans="2:11" ht="18.75" customHeight="1" x14ac:dyDescent="0.2">
      <c r="B917" s="100" t="s">
        <v>391</v>
      </c>
      <c r="C917" s="103">
        <v>891</v>
      </c>
      <c r="D917" s="26"/>
      <c r="E917" s="26"/>
      <c r="F917" s="26"/>
      <c r="G917" s="26"/>
      <c r="H917" s="26"/>
      <c r="I917" s="26"/>
      <c r="J917" s="26"/>
      <c r="K917" s="161">
        <f t="shared" si="24"/>
        <v>0</v>
      </c>
    </row>
    <row r="918" spans="2:11" ht="18.75" customHeight="1" x14ac:dyDescent="0.2">
      <c r="B918" s="110" t="s">
        <v>392</v>
      </c>
      <c r="C918" s="103">
        <v>3750</v>
      </c>
      <c r="D918" s="26"/>
      <c r="E918" s="26"/>
      <c r="F918" s="26"/>
      <c r="G918" s="26"/>
      <c r="H918" s="26"/>
      <c r="I918" s="26"/>
      <c r="J918" s="26"/>
      <c r="K918" s="161">
        <f t="shared" si="24"/>
        <v>0</v>
      </c>
    </row>
    <row r="919" spans="2:11" ht="18.75" customHeight="1" x14ac:dyDescent="0.2">
      <c r="B919" s="110" t="s">
        <v>393</v>
      </c>
      <c r="C919" s="103">
        <v>3793</v>
      </c>
      <c r="D919" s="26"/>
      <c r="E919" s="26"/>
      <c r="F919" s="26"/>
      <c r="G919" s="26"/>
      <c r="H919" s="26"/>
      <c r="I919" s="26"/>
      <c r="J919" s="26"/>
      <c r="K919" s="161">
        <f t="shared" si="24"/>
        <v>0</v>
      </c>
    </row>
    <row r="920" spans="2:11" ht="18.75" customHeight="1" x14ac:dyDescent="0.2">
      <c r="B920" s="100" t="s">
        <v>394</v>
      </c>
      <c r="C920" s="103">
        <v>893</v>
      </c>
      <c r="D920" s="26"/>
      <c r="E920" s="26"/>
      <c r="F920" s="26"/>
      <c r="G920" s="26"/>
      <c r="H920" s="26"/>
      <c r="I920" s="26"/>
      <c r="J920" s="26"/>
      <c r="K920" s="161">
        <f t="shared" si="24"/>
        <v>0</v>
      </c>
    </row>
    <row r="921" spans="2:11" ht="18.75" customHeight="1" x14ac:dyDescent="0.2">
      <c r="B921" s="110" t="s">
        <v>195</v>
      </c>
      <c r="C921" s="103">
        <v>3720</v>
      </c>
      <c r="D921" s="26"/>
      <c r="E921" s="26"/>
      <c r="F921" s="26"/>
      <c r="G921" s="26"/>
      <c r="H921" s="26"/>
      <c r="I921" s="26"/>
      <c r="J921" s="26"/>
      <c r="K921" s="161">
        <f t="shared" si="24"/>
        <v>0</v>
      </c>
    </row>
    <row r="922" spans="2:11" ht="18.75" customHeight="1" x14ac:dyDescent="0.2">
      <c r="B922" s="110" t="s">
        <v>395</v>
      </c>
      <c r="C922" s="103">
        <v>3760</v>
      </c>
      <c r="D922" s="26"/>
      <c r="E922" s="26"/>
      <c r="F922" s="26"/>
      <c r="G922" s="26"/>
      <c r="H922" s="26"/>
      <c r="I922" s="26"/>
      <c r="J922" s="26"/>
      <c r="K922" s="161">
        <f t="shared" si="24"/>
        <v>0</v>
      </c>
    </row>
    <row r="923" spans="2:11" ht="18.75" customHeight="1" x14ac:dyDescent="0.2">
      <c r="B923" s="110" t="s">
        <v>396</v>
      </c>
      <c r="C923" s="103">
        <v>3715</v>
      </c>
      <c r="D923" s="26"/>
      <c r="E923" s="26"/>
      <c r="F923" s="26"/>
      <c r="G923" s="26"/>
      <c r="H923" s="26"/>
      <c r="I923" s="26"/>
      <c r="J923" s="26"/>
      <c r="K923" s="161">
        <f t="shared" si="24"/>
        <v>0</v>
      </c>
    </row>
    <row r="924" spans="2:11" ht="18.75" customHeight="1" x14ac:dyDescent="0.2">
      <c r="B924" s="110" t="s">
        <v>397</v>
      </c>
      <c r="C924" s="103">
        <v>3792</v>
      </c>
      <c r="D924" s="26"/>
      <c r="E924" s="26"/>
      <c r="F924" s="26"/>
      <c r="G924" s="26"/>
      <c r="H924" s="26"/>
      <c r="I924" s="26"/>
      <c r="J924" s="26"/>
      <c r="K924" s="161">
        <f t="shared" si="24"/>
        <v>0</v>
      </c>
    </row>
    <row r="925" spans="2:11" ht="18.75" customHeight="1" x14ac:dyDescent="0.2">
      <c r="B925" s="100" t="s">
        <v>398</v>
      </c>
      <c r="C925" s="103">
        <v>892</v>
      </c>
      <c r="D925" s="26"/>
      <c r="E925" s="26"/>
      <c r="F925" s="26"/>
      <c r="G925" s="26"/>
      <c r="H925" s="26"/>
      <c r="I925" s="26"/>
      <c r="J925" s="26"/>
      <c r="K925" s="161">
        <f t="shared" si="24"/>
        <v>0</v>
      </c>
    </row>
    <row r="926" spans="2:11" ht="18.75" customHeight="1" x14ac:dyDescent="0.2">
      <c r="B926" s="100" t="s">
        <v>399</v>
      </c>
      <c r="C926" s="103">
        <v>761</v>
      </c>
      <c r="D926" s="26"/>
      <c r="E926" s="26"/>
      <c r="F926" s="26"/>
      <c r="G926" s="26"/>
      <c r="H926" s="26"/>
      <c r="I926" s="26"/>
      <c r="J926" s="26"/>
      <c r="K926" s="161">
        <f t="shared" si="24"/>
        <v>0</v>
      </c>
    </row>
    <row r="927" spans="2:11" ht="18.75" customHeight="1" x14ac:dyDescent="0.2">
      <c r="B927" s="110" t="s">
        <v>400</v>
      </c>
      <c r="C927" s="103">
        <v>3755</v>
      </c>
      <c r="D927" s="26"/>
      <c r="E927" s="26"/>
      <c r="F927" s="26"/>
      <c r="G927" s="26"/>
      <c r="H927" s="26"/>
      <c r="I927" s="26"/>
      <c r="J927" s="26"/>
      <c r="K927" s="161">
        <f t="shared" si="24"/>
        <v>0</v>
      </c>
    </row>
    <row r="928" spans="2:11" ht="18.75" customHeight="1" x14ac:dyDescent="0.2">
      <c r="B928" s="110" t="s">
        <v>401</v>
      </c>
      <c r="C928" s="103">
        <v>3794</v>
      </c>
      <c r="D928" s="26"/>
      <c r="E928" s="26"/>
      <c r="F928" s="26"/>
      <c r="G928" s="26"/>
      <c r="H928" s="26"/>
      <c r="I928" s="26"/>
      <c r="J928" s="26"/>
      <c r="K928" s="161">
        <f t="shared" si="24"/>
        <v>0</v>
      </c>
    </row>
    <row r="929" spans="2:11" ht="18.75" customHeight="1" x14ac:dyDescent="0.2">
      <c r="B929" s="119" t="s">
        <v>402</v>
      </c>
      <c r="C929" s="113">
        <v>894</v>
      </c>
      <c r="D929" s="35"/>
      <c r="E929" s="35"/>
      <c r="F929" s="35"/>
      <c r="G929" s="35"/>
      <c r="H929" s="35"/>
      <c r="I929" s="35"/>
      <c r="J929" s="35"/>
      <c r="K929" s="161">
        <f t="shared" si="24"/>
        <v>0</v>
      </c>
    </row>
    <row r="930" spans="2:11" ht="18.75" customHeight="1" x14ac:dyDescent="0.2">
      <c r="B930" s="100" t="s">
        <v>403</v>
      </c>
      <c r="C930" s="103">
        <v>762</v>
      </c>
      <c r="D930" s="26"/>
      <c r="E930" s="26"/>
      <c r="F930" s="26"/>
      <c r="G930" s="26"/>
      <c r="H930" s="26"/>
      <c r="I930" s="26"/>
      <c r="J930" s="26"/>
      <c r="K930" s="161">
        <f t="shared" si="24"/>
        <v>0</v>
      </c>
    </row>
    <row r="931" spans="2:11" ht="14.25" customHeight="1" x14ac:dyDescent="0.2">
      <c r="B931" s="196" t="s">
        <v>198</v>
      </c>
      <c r="C931" s="102"/>
      <c r="D931" s="40"/>
      <c r="E931" s="106"/>
      <c r="F931" s="40"/>
      <c r="G931" s="40"/>
      <c r="H931" s="40"/>
      <c r="I931" s="40"/>
      <c r="J931" s="40"/>
      <c r="K931" s="106"/>
    </row>
    <row r="932" spans="2:11" ht="18.75" customHeight="1" x14ac:dyDescent="0.2">
      <c r="B932" s="100" t="s">
        <v>261</v>
      </c>
      <c r="C932" s="103">
        <v>3610</v>
      </c>
      <c r="D932" s="26"/>
      <c r="E932" s="26"/>
      <c r="F932" s="26"/>
      <c r="G932" s="26"/>
      <c r="H932" s="26"/>
      <c r="I932" s="26"/>
      <c r="J932" s="26"/>
      <c r="K932" s="161">
        <f t="shared" ref="K932:K939" si="25">ROUND(SUM(D932:J932),2)</f>
        <v>0</v>
      </c>
    </row>
    <row r="933" spans="2:11" ht="18.75" customHeight="1" x14ac:dyDescent="0.2">
      <c r="B933" s="100" t="s">
        <v>200</v>
      </c>
      <c r="C933" s="103">
        <v>3630</v>
      </c>
      <c r="D933" s="26"/>
      <c r="E933" s="26"/>
      <c r="F933" s="26"/>
      <c r="G933" s="26"/>
      <c r="H933" s="26"/>
      <c r="I933" s="26"/>
      <c r="J933" s="26"/>
      <c r="K933" s="161">
        <f t="shared" si="25"/>
        <v>0</v>
      </c>
    </row>
    <row r="934" spans="2:11" ht="18.75" customHeight="1" x14ac:dyDescent="0.2">
      <c r="B934" s="100" t="s">
        <v>201</v>
      </c>
      <c r="C934" s="103">
        <v>3640</v>
      </c>
      <c r="D934" s="35"/>
      <c r="E934" s="35"/>
      <c r="F934" s="35"/>
      <c r="G934" s="35"/>
      <c r="H934" s="35"/>
      <c r="I934" s="35"/>
      <c r="J934" s="26"/>
      <c r="K934" s="161">
        <f t="shared" si="25"/>
        <v>0</v>
      </c>
    </row>
    <row r="935" spans="2:11" ht="18.75" customHeight="1" x14ac:dyDescent="0.2">
      <c r="B935" s="100" t="s">
        <v>262</v>
      </c>
      <c r="C935" s="103">
        <v>3650</v>
      </c>
      <c r="D935" s="35"/>
      <c r="E935" s="35"/>
      <c r="F935" s="35"/>
      <c r="G935" s="35"/>
      <c r="H935" s="35"/>
      <c r="I935" s="35"/>
      <c r="J935" s="26"/>
      <c r="K935" s="161">
        <f t="shared" si="25"/>
        <v>0</v>
      </c>
    </row>
    <row r="936" spans="2:11" ht="18.75" customHeight="1" x14ac:dyDescent="0.2">
      <c r="B936" s="100" t="s">
        <v>202</v>
      </c>
      <c r="C936" s="103">
        <v>3660</v>
      </c>
      <c r="D936" s="35"/>
      <c r="E936" s="35"/>
      <c r="F936" s="35"/>
      <c r="G936" s="35"/>
      <c r="H936" s="35"/>
      <c r="I936" s="35"/>
      <c r="J936" s="26"/>
      <c r="K936" s="161">
        <f t="shared" si="25"/>
        <v>0</v>
      </c>
    </row>
    <row r="937" spans="2:11" ht="18.75" customHeight="1" x14ac:dyDescent="0.2">
      <c r="B937" s="100" t="s">
        <v>203</v>
      </c>
      <c r="C937" s="103">
        <v>3670</v>
      </c>
      <c r="D937" s="35"/>
      <c r="E937" s="35"/>
      <c r="F937" s="35"/>
      <c r="G937" s="35"/>
      <c r="H937" s="35"/>
      <c r="I937" s="35"/>
      <c r="J937" s="26"/>
      <c r="K937" s="161">
        <f t="shared" si="25"/>
        <v>0</v>
      </c>
    </row>
    <row r="938" spans="2:11" ht="18.75" customHeight="1" x14ac:dyDescent="0.2">
      <c r="B938" s="100" t="s">
        <v>204</v>
      </c>
      <c r="C938" s="103">
        <v>3690</v>
      </c>
      <c r="D938" s="35"/>
      <c r="E938" s="35"/>
      <c r="F938" s="35"/>
      <c r="G938" s="35"/>
      <c r="H938" s="35"/>
      <c r="I938" s="35"/>
      <c r="J938" s="26"/>
      <c r="K938" s="161">
        <f t="shared" si="25"/>
        <v>0</v>
      </c>
    </row>
    <row r="939" spans="2:11" ht="18.75" customHeight="1" x14ac:dyDescent="0.2">
      <c r="B939" s="100" t="s">
        <v>205</v>
      </c>
      <c r="C939" s="104">
        <v>3600</v>
      </c>
      <c r="D939" s="86">
        <f t="shared" ref="D939:J939" si="26">ROUND(SUM(D932:D938),2)</f>
        <v>0</v>
      </c>
      <c r="E939" s="169">
        <f t="shared" si="26"/>
        <v>0</v>
      </c>
      <c r="F939" s="169">
        <f t="shared" si="26"/>
        <v>0</v>
      </c>
      <c r="G939" s="169">
        <f t="shared" si="26"/>
        <v>0</v>
      </c>
      <c r="H939" s="169">
        <f t="shared" si="26"/>
        <v>0</v>
      </c>
      <c r="I939" s="169">
        <f t="shared" si="26"/>
        <v>0</v>
      </c>
      <c r="J939" s="169">
        <f t="shared" si="26"/>
        <v>0</v>
      </c>
      <c r="K939" s="86">
        <f t="shared" si="25"/>
        <v>0</v>
      </c>
    </row>
    <row r="940" spans="2:11" ht="14.25" customHeight="1" x14ac:dyDescent="0.2">
      <c r="B940" s="196" t="s">
        <v>206</v>
      </c>
      <c r="C940" s="102"/>
      <c r="D940" s="106"/>
      <c r="E940" s="106"/>
      <c r="F940" s="106"/>
      <c r="G940" s="106"/>
      <c r="H940" s="106"/>
      <c r="I940" s="106"/>
      <c r="J940" s="106"/>
      <c r="K940" s="106"/>
    </row>
    <row r="941" spans="2:11" ht="18.75" customHeight="1" x14ac:dyDescent="0.2">
      <c r="B941" s="100" t="s">
        <v>263</v>
      </c>
      <c r="C941" s="123">
        <v>910</v>
      </c>
      <c r="D941" s="45"/>
      <c r="E941" s="45"/>
      <c r="F941" s="45"/>
      <c r="G941" s="45"/>
      <c r="H941" s="45"/>
      <c r="I941" s="45"/>
      <c r="J941" s="26"/>
      <c r="K941" s="161">
        <f t="shared" ref="K941:K952" si="27">ROUND(SUM(D941:J941),2)</f>
        <v>0</v>
      </c>
    </row>
    <row r="942" spans="2:11" ht="18.75" customHeight="1" x14ac:dyDescent="0.2">
      <c r="B942" s="119" t="s">
        <v>208</v>
      </c>
      <c r="C942" s="113">
        <v>930</v>
      </c>
      <c r="D942" s="35"/>
      <c r="E942" s="35"/>
      <c r="F942" s="35"/>
      <c r="G942" s="35"/>
      <c r="H942" s="35"/>
      <c r="I942" s="35"/>
      <c r="J942" s="26"/>
      <c r="K942" s="161">
        <f t="shared" si="27"/>
        <v>0</v>
      </c>
    </row>
    <row r="943" spans="2:11" ht="18.75" customHeight="1" x14ac:dyDescent="0.2">
      <c r="B943" s="119" t="s">
        <v>209</v>
      </c>
      <c r="C943" s="113">
        <v>940</v>
      </c>
      <c r="D943" s="35"/>
      <c r="E943" s="35"/>
      <c r="F943" s="35"/>
      <c r="G943" s="35"/>
      <c r="H943" s="35"/>
      <c r="I943" s="35"/>
      <c r="J943" s="26"/>
      <c r="K943" s="161">
        <f t="shared" si="27"/>
        <v>0</v>
      </c>
    </row>
    <row r="944" spans="2:11" ht="18.75" customHeight="1" x14ac:dyDescent="0.2">
      <c r="B944" s="100" t="s">
        <v>262</v>
      </c>
      <c r="C944" s="103">
        <v>950</v>
      </c>
      <c r="D944" s="26"/>
      <c r="E944" s="26"/>
      <c r="F944" s="26"/>
      <c r="G944" s="26"/>
      <c r="H944" s="26"/>
      <c r="I944" s="26"/>
      <c r="J944" s="26"/>
      <c r="K944" s="161">
        <f t="shared" si="27"/>
        <v>0</v>
      </c>
    </row>
    <row r="945" spans="2:11" ht="18.75" customHeight="1" x14ac:dyDescent="0.2">
      <c r="B945" s="100" t="s">
        <v>210</v>
      </c>
      <c r="C945" s="103">
        <v>960</v>
      </c>
      <c r="D945" s="26"/>
      <c r="E945" s="26"/>
      <c r="F945" s="26"/>
      <c r="G945" s="26"/>
      <c r="H945" s="26"/>
      <c r="I945" s="26"/>
      <c r="J945" s="26"/>
      <c r="K945" s="161">
        <f t="shared" si="27"/>
        <v>0</v>
      </c>
    </row>
    <row r="946" spans="2:11" ht="18.75" customHeight="1" x14ac:dyDescent="0.2">
      <c r="B946" s="100" t="s">
        <v>211</v>
      </c>
      <c r="C946" s="103">
        <v>970</v>
      </c>
      <c r="D946" s="35"/>
      <c r="E946" s="35"/>
      <c r="F946" s="35"/>
      <c r="G946" s="35"/>
      <c r="H946" s="35"/>
      <c r="I946" s="35"/>
      <c r="J946" s="26"/>
      <c r="K946" s="161">
        <f t="shared" si="27"/>
        <v>0</v>
      </c>
    </row>
    <row r="947" spans="2:11" ht="18.75" customHeight="1" x14ac:dyDescent="0.2">
      <c r="B947" s="100" t="s">
        <v>212</v>
      </c>
      <c r="C947" s="103">
        <v>990</v>
      </c>
      <c r="D947" s="35"/>
      <c r="E947" s="35"/>
      <c r="F947" s="35"/>
      <c r="G947" s="35"/>
      <c r="H947" s="35"/>
      <c r="I947" s="35"/>
      <c r="J947" s="26"/>
      <c r="K947" s="161">
        <f t="shared" si="27"/>
        <v>0</v>
      </c>
    </row>
    <row r="948" spans="2:11" ht="18.75" customHeight="1" x14ac:dyDescent="0.2">
      <c r="B948" s="100" t="s">
        <v>213</v>
      </c>
      <c r="C948" s="104">
        <v>9700</v>
      </c>
      <c r="D948" s="86">
        <f t="shared" ref="D948:J948" si="28">ROUND(SUM(D941:D947),2)</f>
        <v>0</v>
      </c>
      <c r="E948" s="169">
        <f t="shared" si="28"/>
        <v>0</v>
      </c>
      <c r="F948" s="169">
        <f t="shared" si="28"/>
        <v>0</v>
      </c>
      <c r="G948" s="169">
        <f t="shared" si="28"/>
        <v>0</v>
      </c>
      <c r="H948" s="169">
        <f t="shared" si="28"/>
        <v>0</v>
      </c>
      <c r="I948" s="169">
        <f t="shared" si="28"/>
        <v>0</v>
      </c>
      <c r="J948" s="169">
        <f t="shared" si="28"/>
        <v>0</v>
      </c>
      <c r="K948" s="86">
        <f t="shared" si="27"/>
        <v>0</v>
      </c>
    </row>
    <row r="949" spans="2:11" ht="18.75" customHeight="1" x14ac:dyDescent="0.2">
      <c r="B949" s="107" t="s">
        <v>214</v>
      </c>
      <c r="C949" s="104"/>
      <c r="D949" s="86">
        <f t="shared" ref="D949:J949" si="29">ROUND(SUM(D915:D930)+D939+D948,2)</f>
        <v>0</v>
      </c>
      <c r="E949" s="86">
        <f t="shared" si="29"/>
        <v>0</v>
      </c>
      <c r="F949" s="86">
        <f t="shared" si="29"/>
        <v>0</v>
      </c>
      <c r="G949" s="86">
        <f t="shared" si="29"/>
        <v>0</v>
      </c>
      <c r="H949" s="86">
        <f t="shared" si="29"/>
        <v>0</v>
      </c>
      <c r="I949" s="86">
        <f t="shared" si="29"/>
        <v>0</v>
      </c>
      <c r="J949" s="86">
        <f t="shared" si="29"/>
        <v>0</v>
      </c>
      <c r="K949" s="86">
        <f t="shared" si="27"/>
        <v>0</v>
      </c>
    </row>
    <row r="950" spans="2:11" ht="18.75" customHeight="1" x14ac:dyDescent="0.2">
      <c r="B950" s="107" t="s">
        <v>404</v>
      </c>
      <c r="C950" s="104"/>
      <c r="D950" s="86">
        <f t="shared" ref="D950:J950" si="30">ROUND(D913+D949,2)</f>
        <v>0</v>
      </c>
      <c r="E950" s="169">
        <f t="shared" si="30"/>
        <v>0</v>
      </c>
      <c r="F950" s="169">
        <f t="shared" si="30"/>
        <v>0</v>
      </c>
      <c r="G950" s="169">
        <f t="shared" si="30"/>
        <v>0</v>
      </c>
      <c r="H950" s="169">
        <f t="shared" si="30"/>
        <v>0</v>
      </c>
      <c r="I950" s="169">
        <f t="shared" si="30"/>
        <v>0</v>
      </c>
      <c r="J950" s="169">
        <f t="shared" si="30"/>
        <v>0</v>
      </c>
      <c r="K950" s="169">
        <f t="shared" si="27"/>
        <v>0</v>
      </c>
    </row>
    <row r="951" spans="2:11" ht="18.75" customHeight="1" x14ac:dyDescent="0.2">
      <c r="B951" s="74" t="str">
        <f>B146</f>
        <v>Fund Balance, July 1, 2020</v>
      </c>
      <c r="C951" s="75">
        <v>2800</v>
      </c>
      <c r="D951" s="45"/>
      <c r="E951" s="45"/>
      <c r="F951" s="45"/>
      <c r="G951" s="45"/>
      <c r="H951" s="45"/>
      <c r="I951" s="45"/>
      <c r="J951" s="26"/>
      <c r="K951" s="161">
        <f t="shared" si="27"/>
        <v>0</v>
      </c>
    </row>
    <row r="952" spans="2:11" ht="18.75" customHeight="1" x14ac:dyDescent="0.2">
      <c r="B952" s="74" t="s">
        <v>405</v>
      </c>
      <c r="C952" s="76">
        <v>2891</v>
      </c>
      <c r="D952" s="173"/>
      <c r="E952" s="173"/>
      <c r="F952" s="173"/>
      <c r="G952" s="173"/>
      <c r="H952" s="173"/>
      <c r="I952" s="173"/>
      <c r="J952" s="81"/>
      <c r="K952" s="106">
        <f t="shared" si="27"/>
        <v>0</v>
      </c>
    </row>
    <row r="953" spans="2:11" ht="14.25" customHeight="1" x14ac:dyDescent="0.2">
      <c r="B953" s="82" t="s">
        <v>217</v>
      </c>
      <c r="C953" s="43"/>
      <c r="D953" s="197"/>
      <c r="E953" s="198"/>
      <c r="F953" s="198"/>
      <c r="G953" s="198"/>
      <c r="H953" s="198"/>
      <c r="I953" s="198"/>
      <c r="J953" s="198"/>
      <c r="K953" s="137"/>
    </row>
    <row r="954" spans="2:11" ht="18.75" customHeight="1" x14ac:dyDescent="0.2">
      <c r="B954" s="60" t="s">
        <v>218</v>
      </c>
      <c r="C954" s="25">
        <v>2710</v>
      </c>
      <c r="D954" s="199"/>
      <c r="E954" s="200"/>
      <c r="F954" s="200"/>
      <c r="G954" s="200"/>
      <c r="H954" s="200"/>
      <c r="I954" s="200"/>
      <c r="J954" s="200"/>
      <c r="K954" s="114">
        <f t="shared" ref="K954:K959" si="31">ROUND(SUM(D954:J954),2)</f>
        <v>0</v>
      </c>
    </row>
    <row r="955" spans="2:11" ht="18.75" customHeight="1" x14ac:dyDescent="0.2">
      <c r="B955" s="24" t="s">
        <v>219</v>
      </c>
      <c r="C955" s="75">
        <v>2720</v>
      </c>
      <c r="D955" s="45"/>
      <c r="E955" s="45"/>
      <c r="F955" s="45"/>
      <c r="G955" s="45"/>
      <c r="H955" s="45"/>
      <c r="I955" s="45"/>
      <c r="J955" s="26"/>
      <c r="K955" s="161">
        <f t="shared" si="31"/>
        <v>0</v>
      </c>
    </row>
    <row r="956" spans="2:11" ht="18.75" customHeight="1" x14ac:dyDescent="0.2">
      <c r="B956" s="24" t="s">
        <v>220</v>
      </c>
      <c r="C956" s="75">
        <v>2730</v>
      </c>
      <c r="D956" s="35"/>
      <c r="E956" s="35"/>
      <c r="F956" s="35"/>
      <c r="G956" s="35"/>
      <c r="H956" s="35"/>
      <c r="I956" s="35"/>
      <c r="J956" s="26"/>
      <c r="K956" s="161">
        <f t="shared" si="31"/>
        <v>0</v>
      </c>
    </row>
    <row r="957" spans="2:11" ht="18.75" customHeight="1" x14ac:dyDescent="0.2">
      <c r="B957" s="24" t="s">
        <v>221</v>
      </c>
      <c r="C957" s="75">
        <v>2740</v>
      </c>
      <c r="D957" s="35"/>
      <c r="E957" s="35"/>
      <c r="F957" s="35"/>
      <c r="G957" s="35"/>
      <c r="H957" s="35"/>
      <c r="I957" s="35"/>
      <c r="J957" s="26"/>
      <c r="K957" s="161">
        <f t="shared" si="31"/>
        <v>0</v>
      </c>
    </row>
    <row r="958" spans="2:11" ht="18.75" customHeight="1" x14ac:dyDescent="0.2">
      <c r="B958" s="24" t="s">
        <v>222</v>
      </c>
      <c r="C958" s="75">
        <v>2750</v>
      </c>
      <c r="D958" s="35"/>
      <c r="E958" s="35"/>
      <c r="F958" s="35"/>
      <c r="G958" s="35"/>
      <c r="H958" s="35"/>
      <c r="I958" s="35"/>
      <c r="J958" s="35"/>
      <c r="K958" s="86">
        <f t="shared" si="31"/>
        <v>0</v>
      </c>
    </row>
    <row r="959" spans="2:11" ht="18.75" customHeight="1" x14ac:dyDescent="0.2">
      <c r="B959" s="85" t="str">
        <f>B154</f>
        <v>Total Fund Balances, June 30, 2021</v>
      </c>
      <c r="C959" s="33">
        <v>2700</v>
      </c>
      <c r="D959" s="114">
        <f>ROUND(SUM(D954:D958),2)</f>
        <v>0</v>
      </c>
      <c r="E959" s="114">
        <f t="shared" ref="E959:J959" si="32">ROUND(SUM(E954:E958),2)</f>
        <v>0</v>
      </c>
      <c r="F959" s="114">
        <f t="shared" si="32"/>
        <v>0</v>
      </c>
      <c r="G959" s="114">
        <f t="shared" si="32"/>
        <v>0</v>
      </c>
      <c r="H959" s="114">
        <f t="shared" si="32"/>
        <v>0</v>
      </c>
      <c r="I959" s="114">
        <f t="shared" si="32"/>
        <v>0</v>
      </c>
      <c r="J959" s="114">
        <f t="shared" si="32"/>
        <v>0</v>
      </c>
      <c r="K959" s="114">
        <f t="shared" si="31"/>
        <v>0</v>
      </c>
    </row>
    <row r="960" spans="2:11" ht="12.75" x14ac:dyDescent="0.2">
      <c r="B960" s="88"/>
      <c r="C960" s="201"/>
      <c r="D960" s="150"/>
      <c r="E960" s="150"/>
      <c r="F960" s="150"/>
      <c r="G960" s="150"/>
      <c r="H960" s="150"/>
      <c r="I960" s="150"/>
      <c r="J960" s="150"/>
      <c r="K960" s="150"/>
    </row>
    <row r="961" spans="1:20" ht="12.75" x14ac:dyDescent="0.2">
      <c r="B961" s="108" t="s">
        <v>189</v>
      </c>
      <c r="C961" s="201"/>
      <c r="D961" s="88"/>
      <c r="E961" s="88"/>
      <c r="F961" s="88"/>
      <c r="G961" s="88"/>
      <c r="H961" s="201"/>
      <c r="I961" s="92"/>
      <c r="J961" s="92"/>
      <c r="K961" s="92"/>
      <c r="S961" s="177"/>
    </row>
    <row r="962" spans="1:20" ht="12.75" x14ac:dyDescent="0.2">
      <c r="B962" s="108"/>
      <c r="C962" s="201"/>
      <c r="D962" s="88"/>
      <c r="E962" s="88"/>
      <c r="F962" s="88"/>
      <c r="G962" s="88"/>
      <c r="H962" s="201"/>
      <c r="I962" s="92"/>
      <c r="J962" s="92"/>
      <c r="K962" s="92"/>
      <c r="S962" s="177"/>
    </row>
    <row r="963" spans="1:20" ht="12.75" x14ac:dyDescent="0.2">
      <c r="B963" s="108"/>
      <c r="C963" s="201"/>
      <c r="D963" s="88"/>
      <c r="E963" s="88"/>
      <c r="F963" s="88"/>
      <c r="G963" s="88"/>
      <c r="H963" s="201"/>
      <c r="I963" s="92"/>
      <c r="J963" s="92"/>
      <c r="K963" s="92"/>
      <c r="S963" s="177"/>
    </row>
    <row r="964" spans="1:20" ht="12.75" x14ac:dyDescent="0.2">
      <c r="A964" s="88" t="s">
        <v>406</v>
      </c>
      <c r="B964" s="2" t="str">
        <f>$B$1</f>
        <v>DISTRICT SCHOOL BOARD OF OKEECHOBEE COUNTY</v>
      </c>
      <c r="E964" s="8"/>
      <c r="F964" s="14"/>
      <c r="G964" s="14"/>
      <c r="H964" s="14"/>
      <c r="J964" s="3"/>
      <c r="N964" s="14" t="s">
        <v>407</v>
      </c>
      <c r="T964" s="180"/>
    </row>
    <row r="965" spans="1:20" ht="12.75" x14ac:dyDescent="0.2">
      <c r="B965" s="2" t="s">
        <v>408</v>
      </c>
      <c r="E965" s="14"/>
      <c r="F965" s="51"/>
      <c r="G965" s="14"/>
      <c r="I965" s="14"/>
      <c r="J965" s="3"/>
      <c r="N965" s="14" t="s">
        <v>409</v>
      </c>
    </row>
    <row r="966" spans="1:20" ht="12.75" x14ac:dyDescent="0.2">
      <c r="B966" s="52" t="str">
        <f>B4</f>
        <v>For the Fiscal Year Ended June 30, 2021</v>
      </c>
      <c r="C966" s="3"/>
      <c r="D966" s="3"/>
      <c r="G966" s="14"/>
      <c r="I966" s="14"/>
      <c r="K966" s="202"/>
      <c r="N966" s="93" t="s">
        <v>410</v>
      </c>
    </row>
    <row r="967" spans="1:20" ht="27.75" customHeight="1" x14ac:dyDescent="0.2">
      <c r="A967" s="177"/>
      <c r="B967" s="418" t="s">
        <v>229</v>
      </c>
      <c r="C967" s="449" t="s">
        <v>12</v>
      </c>
      <c r="D967" s="203" t="s">
        <v>411</v>
      </c>
      <c r="E967" s="203" t="s">
        <v>412</v>
      </c>
      <c r="F967" s="203" t="s">
        <v>413</v>
      </c>
      <c r="G967" s="203" t="s">
        <v>414</v>
      </c>
      <c r="H967" s="203" t="s">
        <v>358</v>
      </c>
      <c r="I967" s="203" t="s">
        <v>415</v>
      </c>
      <c r="J967" s="203" t="s">
        <v>416</v>
      </c>
      <c r="K967" s="203" t="s">
        <v>417</v>
      </c>
      <c r="L967" s="203" t="s">
        <v>418</v>
      </c>
      <c r="M967" s="203" t="s">
        <v>419</v>
      </c>
      <c r="N967" s="449" t="s">
        <v>310</v>
      </c>
      <c r="O967" s="177"/>
      <c r="P967" s="177"/>
      <c r="Q967" s="177"/>
      <c r="R967" s="177"/>
    </row>
    <row r="968" spans="1:20" ht="13.5" customHeight="1" x14ac:dyDescent="0.2">
      <c r="B968" s="440"/>
      <c r="C968" s="449"/>
      <c r="D968" s="204">
        <v>310</v>
      </c>
      <c r="E968" s="205">
        <v>320</v>
      </c>
      <c r="F968" s="205">
        <v>330</v>
      </c>
      <c r="G968" s="205">
        <v>340</v>
      </c>
      <c r="H968" s="205">
        <v>350</v>
      </c>
      <c r="I968" s="205">
        <v>360</v>
      </c>
      <c r="J968" s="205">
        <v>370</v>
      </c>
      <c r="K968" s="205">
        <v>380</v>
      </c>
      <c r="L968" s="205">
        <v>390</v>
      </c>
      <c r="M968" s="205">
        <v>399</v>
      </c>
      <c r="N968" s="449"/>
    </row>
    <row r="969" spans="1:20" ht="14.25" customHeight="1" x14ac:dyDescent="0.2">
      <c r="B969" s="21" t="s">
        <v>368</v>
      </c>
      <c r="C969" s="76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1:20" ht="18.75" customHeight="1" x14ac:dyDescent="0.2">
      <c r="B970" s="24" t="s">
        <v>20</v>
      </c>
      <c r="C970" s="75">
        <v>3199</v>
      </c>
      <c r="D970" s="147"/>
      <c r="E970" s="147"/>
      <c r="F970" s="147"/>
      <c r="G970" s="147"/>
      <c r="H970" s="147"/>
      <c r="I970" s="147"/>
      <c r="J970" s="81"/>
      <c r="K970" s="81"/>
      <c r="L970" s="81"/>
      <c r="M970" s="81"/>
      <c r="N970" s="106">
        <f>ROUND(SUM(D970:M970),2)</f>
        <v>0</v>
      </c>
    </row>
    <row r="971" spans="1:20" ht="18.75" customHeight="1" x14ac:dyDescent="0.2">
      <c r="B971" s="171" t="s">
        <v>32</v>
      </c>
      <c r="C971" s="76">
        <v>3299</v>
      </c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86">
        <f>ROUND(SUM(D971:M971),2)</f>
        <v>0</v>
      </c>
    </row>
    <row r="972" spans="1:20" ht="14.25" customHeight="1" x14ac:dyDescent="0.2">
      <c r="B972" s="82" t="s">
        <v>36</v>
      </c>
      <c r="C972" s="43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106"/>
    </row>
    <row r="973" spans="1:20" ht="18.75" customHeight="1" x14ac:dyDescent="0.2">
      <c r="B973" s="60" t="s">
        <v>420</v>
      </c>
      <c r="C973" s="25">
        <v>3321</v>
      </c>
      <c r="D973" s="26"/>
      <c r="E973" s="26"/>
      <c r="F973" s="26"/>
      <c r="G973" s="26"/>
      <c r="H973" s="26"/>
      <c r="I973" s="26">
        <v>203172.01</v>
      </c>
      <c r="J973" s="26"/>
      <c r="K973" s="26"/>
      <c r="L973" s="26"/>
      <c r="M973" s="26"/>
      <c r="N973" s="114">
        <f t="shared" ref="N973:N983" si="33">ROUND(SUM(D973:M973),2)</f>
        <v>203172.01</v>
      </c>
    </row>
    <row r="974" spans="1:20" ht="18.75" customHeight="1" x14ac:dyDescent="0.2">
      <c r="B974" s="24" t="s">
        <v>421</v>
      </c>
      <c r="C974" s="75">
        <v>3325</v>
      </c>
      <c r="D974" s="26"/>
      <c r="E974" s="26"/>
      <c r="F974" s="26"/>
      <c r="G974" s="26"/>
      <c r="H974" s="26"/>
      <c r="I974" s="26">
        <v>3424.56</v>
      </c>
      <c r="J974" s="26"/>
      <c r="K974" s="26"/>
      <c r="L974" s="26"/>
      <c r="M974" s="26"/>
      <c r="N974" s="114">
        <f t="shared" si="33"/>
        <v>3424.56</v>
      </c>
    </row>
    <row r="975" spans="1:20" ht="18.75" customHeight="1" x14ac:dyDescent="0.2">
      <c r="B975" s="24" t="s">
        <v>52</v>
      </c>
      <c r="C975" s="75">
        <v>3341</v>
      </c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114">
        <f t="shared" si="33"/>
        <v>0</v>
      </c>
    </row>
    <row r="976" spans="1:20" ht="18.75" customHeight="1" x14ac:dyDescent="0.2">
      <c r="B976" s="24" t="s">
        <v>76</v>
      </c>
      <c r="C976" s="75">
        <v>3380</v>
      </c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114">
        <f t="shared" si="33"/>
        <v>0</v>
      </c>
    </row>
    <row r="977" spans="2:14" ht="18.75" customHeight="1" x14ac:dyDescent="0.2">
      <c r="B977" s="24" t="s">
        <v>422</v>
      </c>
      <c r="C977" s="75">
        <v>3391</v>
      </c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114">
        <f t="shared" si="33"/>
        <v>0</v>
      </c>
    </row>
    <row r="978" spans="2:14" ht="18.75" customHeight="1" x14ac:dyDescent="0.2">
      <c r="B978" s="24" t="s">
        <v>423</v>
      </c>
      <c r="C978" s="75">
        <v>3392</v>
      </c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114">
        <f t="shared" si="33"/>
        <v>0</v>
      </c>
    </row>
    <row r="979" spans="2:14" ht="18.75" customHeight="1" x14ac:dyDescent="0.2">
      <c r="B979" s="100" t="s">
        <v>424</v>
      </c>
      <c r="C979" s="103">
        <v>3395</v>
      </c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114">
        <f t="shared" si="33"/>
        <v>0</v>
      </c>
    </row>
    <row r="980" spans="2:14" ht="18.75" customHeight="1" x14ac:dyDescent="0.2">
      <c r="B980" s="100" t="s">
        <v>425</v>
      </c>
      <c r="C980" s="103">
        <v>3396</v>
      </c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114">
        <f t="shared" si="33"/>
        <v>0</v>
      </c>
    </row>
    <row r="981" spans="2:14" ht="18.75" customHeight="1" x14ac:dyDescent="0.2">
      <c r="B981" s="100" t="s">
        <v>426</v>
      </c>
      <c r="C981" s="103">
        <v>3397</v>
      </c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114">
        <f t="shared" si="33"/>
        <v>0</v>
      </c>
    </row>
    <row r="982" spans="2:14" ht="18.75" customHeight="1" x14ac:dyDescent="0.2">
      <c r="B982" s="100" t="s">
        <v>78</v>
      </c>
      <c r="C982" s="103">
        <v>3399</v>
      </c>
      <c r="D982" s="26"/>
      <c r="E982" s="26"/>
      <c r="F982" s="26"/>
      <c r="G982" s="26"/>
      <c r="H982" s="26"/>
      <c r="I982" s="26"/>
      <c r="J982" s="26"/>
      <c r="K982" s="26"/>
      <c r="L982" s="26">
        <f>95044+5853.78</f>
        <v>100897.78</v>
      </c>
      <c r="M982" s="26"/>
      <c r="N982" s="114">
        <f t="shared" si="33"/>
        <v>100897.78</v>
      </c>
    </row>
    <row r="983" spans="2:14" ht="18.75" customHeight="1" x14ac:dyDescent="0.2">
      <c r="B983" s="24" t="s">
        <v>371</v>
      </c>
      <c r="C983" s="77">
        <v>3300</v>
      </c>
      <c r="D983" s="28">
        <f t="shared" ref="D983:M983" si="34">ROUND(SUM(D973:D982),2)</f>
        <v>0</v>
      </c>
      <c r="E983" s="66">
        <f t="shared" si="34"/>
        <v>0</v>
      </c>
      <c r="F983" s="66">
        <f t="shared" si="34"/>
        <v>0</v>
      </c>
      <c r="G983" s="66">
        <f t="shared" si="34"/>
        <v>0</v>
      </c>
      <c r="H983" s="66">
        <f t="shared" si="34"/>
        <v>0</v>
      </c>
      <c r="I983" s="66">
        <f t="shared" si="34"/>
        <v>206596.57</v>
      </c>
      <c r="J983" s="66">
        <f t="shared" si="34"/>
        <v>0</v>
      </c>
      <c r="K983" s="66">
        <f t="shared" si="34"/>
        <v>0</v>
      </c>
      <c r="L983" s="66">
        <f t="shared" si="34"/>
        <v>100897.78</v>
      </c>
      <c r="M983" s="66">
        <f t="shared" si="34"/>
        <v>0</v>
      </c>
      <c r="N983" s="169">
        <f t="shared" si="33"/>
        <v>307494.34999999998</v>
      </c>
    </row>
    <row r="984" spans="2:14" ht="14.25" customHeight="1" x14ac:dyDescent="0.2">
      <c r="B984" s="56" t="s">
        <v>82</v>
      </c>
      <c r="C984" s="206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106"/>
    </row>
    <row r="985" spans="2:14" ht="18.75" customHeight="1" x14ac:dyDescent="0.2">
      <c r="B985" s="24" t="s">
        <v>427</v>
      </c>
      <c r="C985" s="75">
        <v>3413</v>
      </c>
      <c r="D985" s="207"/>
      <c r="E985" s="207"/>
      <c r="F985" s="207"/>
      <c r="G985" s="207"/>
      <c r="H985" s="207"/>
      <c r="I985" s="207"/>
      <c r="J985" s="26">
        <v>4977830.8899999997</v>
      </c>
      <c r="K985" s="26"/>
      <c r="L985" s="207"/>
      <c r="M985" s="207"/>
      <c r="N985" s="114">
        <f t="shared" ref="N985:N999" si="35">ROUND(SUM(D985:M985),2)</f>
        <v>4977830.8899999997</v>
      </c>
    </row>
    <row r="986" spans="2:14" ht="18.75" customHeight="1" x14ac:dyDescent="0.2">
      <c r="B986" s="24" t="s">
        <v>373</v>
      </c>
      <c r="C986" s="75">
        <v>3418</v>
      </c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114">
        <f t="shared" si="35"/>
        <v>0</v>
      </c>
    </row>
    <row r="987" spans="2:14" ht="18.75" customHeight="1" x14ac:dyDescent="0.2">
      <c r="B987" s="24" t="s">
        <v>374</v>
      </c>
      <c r="C987" s="75">
        <v>3419</v>
      </c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114">
        <f t="shared" si="35"/>
        <v>0</v>
      </c>
    </row>
    <row r="988" spans="2:14" ht="18.75" customHeight="1" x14ac:dyDescent="0.2">
      <c r="B988" s="24" t="s">
        <v>86</v>
      </c>
      <c r="C988" s="75">
        <v>3421</v>
      </c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114">
        <f t="shared" si="35"/>
        <v>0</v>
      </c>
    </row>
    <row r="989" spans="2:14" ht="18.75" customHeight="1" x14ac:dyDescent="0.2">
      <c r="B989" s="100" t="s">
        <v>88</v>
      </c>
      <c r="C989" s="103">
        <v>3422</v>
      </c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114">
        <f t="shared" si="35"/>
        <v>0</v>
      </c>
    </row>
    <row r="990" spans="2:14" ht="18.75" customHeight="1" x14ac:dyDescent="0.2">
      <c r="B990" s="100" t="s">
        <v>90</v>
      </c>
      <c r="C990" s="103">
        <v>3423</v>
      </c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114">
        <f t="shared" si="35"/>
        <v>0</v>
      </c>
    </row>
    <row r="991" spans="2:14" ht="18.75" customHeight="1" x14ac:dyDescent="0.2">
      <c r="B991" s="24" t="s">
        <v>96</v>
      </c>
      <c r="C991" s="75">
        <v>3431</v>
      </c>
      <c r="D991" s="26"/>
      <c r="E991" s="26"/>
      <c r="F991" s="26"/>
      <c r="G991" s="26"/>
      <c r="H991" s="26"/>
      <c r="I991" s="26">
        <v>2642.93</v>
      </c>
      <c r="J991" s="26">
        <v>43855.88</v>
      </c>
      <c r="K991" s="26"/>
      <c r="L991" s="26">
        <v>2461.87</v>
      </c>
      <c r="M991" s="26"/>
      <c r="N991" s="114">
        <f t="shared" si="35"/>
        <v>48960.68</v>
      </c>
    </row>
    <row r="992" spans="2:14" ht="18.75" customHeight="1" x14ac:dyDescent="0.2">
      <c r="B992" s="24" t="s">
        <v>98</v>
      </c>
      <c r="C992" s="75">
        <v>3432</v>
      </c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114">
        <f t="shared" si="35"/>
        <v>0</v>
      </c>
    </row>
    <row r="993" spans="2:14" ht="18.75" customHeight="1" x14ac:dyDescent="0.2">
      <c r="B993" s="24" t="s">
        <v>100</v>
      </c>
      <c r="C993" s="75">
        <v>3433</v>
      </c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114">
        <f t="shared" si="35"/>
        <v>0</v>
      </c>
    </row>
    <row r="994" spans="2:14" ht="18.75" customHeight="1" x14ac:dyDescent="0.2">
      <c r="B994" s="24" t="s">
        <v>102</v>
      </c>
      <c r="C994" s="75">
        <v>3440</v>
      </c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114">
        <f t="shared" si="35"/>
        <v>0</v>
      </c>
    </row>
    <row r="995" spans="2:14" ht="18.75" customHeight="1" x14ac:dyDescent="0.2">
      <c r="B995" s="24" t="s">
        <v>143</v>
      </c>
      <c r="C995" s="75">
        <v>3495</v>
      </c>
      <c r="D995" s="26"/>
      <c r="E995" s="26"/>
      <c r="F995" s="26"/>
      <c r="G995" s="26"/>
      <c r="H995" s="26"/>
      <c r="I995" s="26"/>
      <c r="J995" s="26"/>
      <c r="K995" s="26"/>
      <c r="L995" s="26">
        <v>19143.400000000001</v>
      </c>
      <c r="M995" s="26"/>
      <c r="N995" s="114">
        <f t="shared" si="35"/>
        <v>19143.400000000001</v>
      </c>
    </row>
    <row r="996" spans="2:14" ht="18.75" customHeight="1" x14ac:dyDescent="0.2">
      <c r="B996" s="24" t="s">
        <v>375</v>
      </c>
      <c r="C996" s="75">
        <v>3496</v>
      </c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114">
        <f t="shared" si="35"/>
        <v>0</v>
      </c>
    </row>
    <row r="997" spans="2:14" ht="18.75" customHeight="1" x14ac:dyDescent="0.2">
      <c r="B997" s="100" t="s">
        <v>144</v>
      </c>
      <c r="C997" s="103">
        <v>3497</v>
      </c>
      <c r="D997" s="26"/>
      <c r="E997" s="35"/>
      <c r="F997" s="35"/>
      <c r="G997" s="35"/>
      <c r="H997" s="35"/>
      <c r="I997" s="35"/>
      <c r="J997" s="35"/>
      <c r="K997" s="35"/>
      <c r="L997" s="35"/>
      <c r="M997" s="35"/>
      <c r="N997" s="114">
        <f t="shared" si="35"/>
        <v>0</v>
      </c>
    </row>
    <row r="998" spans="2:14" ht="18.75" customHeight="1" x14ac:dyDescent="0.2">
      <c r="B998" s="24" t="s">
        <v>376</v>
      </c>
      <c r="C998" s="77">
        <v>3400</v>
      </c>
      <c r="D998" s="28">
        <f t="shared" ref="D998:I998" si="36">ROUND(SUM(D985:D997),2)</f>
        <v>0</v>
      </c>
      <c r="E998" s="66">
        <f t="shared" si="36"/>
        <v>0</v>
      </c>
      <c r="F998" s="66">
        <f t="shared" si="36"/>
        <v>0</v>
      </c>
      <c r="G998" s="66">
        <f t="shared" si="36"/>
        <v>0</v>
      </c>
      <c r="H998" s="66">
        <f t="shared" si="36"/>
        <v>0</v>
      </c>
      <c r="I998" s="66">
        <f t="shared" si="36"/>
        <v>2642.93</v>
      </c>
      <c r="J998" s="66">
        <f>ROUND(SUM(J985:J997),2)</f>
        <v>5021686.7699999996</v>
      </c>
      <c r="K998" s="66">
        <f>ROUND(SUM(K985:K997),2)</f>
        <v>0</v>
      </c>
      <c r="L998" s="66">
        <f>ROUND(SUM(L985:L997),2)</f>
        <v>21605.27</v>
      </c>
      <c r="M998" s="66">
        <f>ROUND(SUM(M985:M997),2)</f>
        <v>0</v>
      </c>
      <c r="N998" s="169">
        <f t="shared" si="35"/>
        <v>5045934.97</v>
      </c>
    </row>
    <row r="999" spans="2:14" ht="18.75" customHeight="1" x14ac:dyDescent="0.2">
      <c r="B999" s="46" t="s">
        <v>148</v>
      </c>
      <c r="C999" s="77">
        <v>3000</v>
      </c>
      <c r="D999" s="28">
        <f t="shared" ref="D999:M999" si="37">ROUND(SUM(D970:D971)+D983+D998,2)</f>
        <v>0</v>
      </c>
      <c r="E999" s="66">
        <f t="shared" si="37"/>
        <v>0</v>
      </c>
      <c r="F999" s="66">
        <f t="shared" si="37"/>
        <v>0</v>
      </c>
      <c r="G999" s="66">
        <f t="shared" si="37"/>
        <v>0</v>
      </c>
      <c r="H999" s="66">
        <f t="shared" si="37"/>
        <v>0</v>
      </c>
      <c r="I999" s="66">
        <f t="shared" si="37"/>
        <v>209239.5</v>
      </c>
      <c r="J999" s="66">
        <f t="shared" si="37"/>
        <v>5021686.7699999996</v>
      </c>
      <c r="K999" s="66">
        <f t="shared" si="37"/>
        <v>0</v>
      </c>
      <c r="L999" s="66">
        <f t="shared" si="37"/>
        <v>122503.05</v>
      </c>
      <c r="M999" s="66">
        <f t="shared" si="37"/>
        <v>0</v>
      </c>
      <c r="N999" s="169">
        <f t="shared" si="35"/>
        <v>5353429.32</v>
      </c>
    </row>
    <row r="1000" spans="2:14" ht="15" customHeight="1" x14ac:dyDescent="0.2">
      <c r="B1000" s="208" t="s">
        <v>153</v>
      </c>
      <c r="C1000" s="4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137"/>
    </row>
    <row r="1001" spans="2:14" ht="14.25" customHeight="1" x14ac:dyDescent="0.2">
      <c r="B1001" s="21" t="s">
        <v>428</v>
      </c>
      <c r="C1001" s="29"/>
      <c r="D1001" s="209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146"/>
    </row>
    <row r="1002" spans="2:14" ht="18.75" customHeight="1" x14ac:dyDescent="0.2">
      <c r="B1002" s="24" t="s">
        <v>429</v>
      </c>
      <c r="C1002" s="25">
        <v>610</v>
      </c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114">
        <f t="shared" ref="N1002:N1012" si="38">ROUND(SUM(D1002:M1002),2)</f>
        <v>0</v>
      </c>
    </row>
    <row r="1003" spans="2:14" ht="18.75" customHeight="1" x14ac:dyDescent="0.2">
      <c r="B1003" s="24" t="s">
        <v>430</v>
      </c>
      <c r="C1003" s="75">
        <v>620</v>
      </c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114">
        <f t="shared" si="38"/>
        <v>0</v>
      </c>
    </row>
    <row r="1004" spans="2:14" ht="20.25" customHeight="1" x14ac:dyDescent="0.2">
      <c r="B1004" s="24" t="s">
        <v>431</v>
      </c>
      <c r="C1004" s="75">
        <v>630</v>
      </c>
      <c r="D1004" s="45"/>
      <c r="E1004" s="26"/>
      <c r="F1004" s="26"/>
      <c r="G1004" s="26"/>
      <c r="H1004" s="26"/>
      <c r="I1004" s="26"/>
      <c r="J1004" s="26"/>
      <c r="K1004" s="26"/>
      <c r="L1004" s="26"/>
      <c r="M1004" s="26"/>
      <c r="N1004" s="114">
        <f t="shared" si="38"/>
        <v>0</v>
      </c>
    </row>
    <row r="1005" spans="2:14" ht="18.75" customHeight="1" x14ac:dyDescent="0.2">
      <c r="B1005" s="24" t="s">
        <v>432</v>
      </c>
      <c r="C1005" s="75">
        <v>640</v>
      </c>
      <c r="D1005" s="26"/>
      <c r="E1005" s="26"/>
      <c r="F1005" s="26"/>
      <c r="G1005" s="26"/>
      <c r="H1005" s="26"/>
      <c r="I1005" s="26"/>
      <c r="J1005" s="26">
        <v>816339.46</v>
      </c>
      <c r="K1005" s="26"/>
      <c r="L1005" s="26"/>
      <c r="M1005" s="26"/>
      <c r="N1005" s="114">
        <f t="shared" si="38"/>
        <v>816339.46</v>
      </c>
    </row>
    <row r="1006" spans="2:14" ht="18.75" customHeight="1" x14ac:dyDescent="0.2">
      <c r="B1006" s="24" t="s">
        <v>433</v>
      </c>
      <c r="C1006" s="75">
        <v>650</v>
      </c>
      <c r="D1006" s="45"/>
      <c r="E1006" s="26"/>
      <c r="F1006" s="26"/>
      <c r="G1006" s="26"/>
      <c r="H1006" s="26"/>
      <c r="I1006" s="26"/>
      <c r="J1006" s="26">
        <v>694232</v>
      </c>
      <c r="K1006" s="26"/>
      <c r="L1006" s="26"/>
      <c r="M1006" s="26"/>
      <c r="N1006" s="114">
        <f t="shared" si="38"/>
        <v>694232</v>
      </c>
    </row>
    <row r="1007" spans="2:14" ht="18.75" customHeight="1" x14ac:dyDescent="0.2">
      <c r="B1007" s="24" t="s">
        <v>434</v>
      </c>
      <c r="C1007" s="75">
        <v>660</v>
      </c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114">
        <f t="shared" si="38"/>
        <v>0</v>
      </c>
    </row>
    <row r="1008" spans="2:14" ht="18.75" customHeight="1" x14ac:dyDescent="0.2">
      <c r="B1008" s="24" t="s">
        <v>435</v>
      </c>
      <c r="C1008" s="75">
        <v>670</v>
      </c>
      <c r="D1008" s="45"/>
      <c r="E1008" s="26"/>
      <c r="F1008" s="26"/>
      <c r="G1008" s="26"/>
      <c r="H1008" s="26"/>
      <c r="I1008" s="26"/>
      <c r="J1008" s="26">
        <v>65051.5</v>
      </c>
      <c r="K1008" s="26"/>
      <c r="L1008" s="26">
        <v>95044</v>
      </c>
      <c r="M1008" s="26"/>
      <c r="N1008" s="114">
        <f t="shared" si="38"/>
        <v>160095.5</v>
      </c>
    </row>
    <row r="1009" spans="1:20" ht="18.75" customHeight="1" x14ac:dyDescent="0.2">
      <c r="B1009" s="24" t="s">
        <v>436</v>
      </c>
      <c r="C1009" s="75">
        <v>680</v>
      </c>
      <c r="D1009" s="26"/>
      <c r="E1009" s="26"/>
      <c r="F1009" s="26"/>
      <c r="G1009" s="26"/>
      <c r="H1009" s="26"/>
      <c r="I1009" s="26">
        <v>595801.31999999995</v>
      </c>
      <c r="J1009" s="26">
        <v>3636902.69</v>
      </c>
      <c r="K1009" s="26"/>
      <c r="L1009" s="26"/>
      <c r="M1009" s="26"/>
      <c r="N1009" s="114">
        <f t="shared" si="38"/>
        <v>4232704.01</v>
      </c>
    </row>
    <row r="1010" spans="1:20" ht="18.75" customHeight="1" x14ac:dyDescent="0.2">
      <c r="B1010" s="24" t="s">
        <v>437</v>
      </c>
      <c r="C1010" s="75">
        <v>690</v>
      </c>
      <c r="D1010" s="45"/>
      <c r="E1010" s="26"/>
      <c r="F1010" s="26"/>
      <c r="G1010" s="26"/>
      <c r="H1010" s="26"/>
      <c r="I1010" s="26"/>
      <c r="J1010" s="26"/>
      <c r="K1010" s="26"/>
      <c r="L1010" s="26"/>
      <c r="M1010" s="26"/>
      <c r="N1010" s="114">
        <f t="shared" si="38"/>
        <v>0</v>
      </c>
    </row>
    <row r="1011" spans="1:20" ht="18.75" customHeight="1" x14ac:dyDescent="0.2">
      <c r="B1011" s="85" t="s">
        <v>438</v>
      </c>
      <c r="C1011" s="210">
        <v>793</v>
      </c>
      <c r="D1011" s="207"/>
      <c r="E1011" s="207"/>
      <c r="F1011" s="207"/>
      <c r="G1011" s="207"/>
      <c r="H1011" s="207"/>
      <c r="I1011" s="207"/>
      <c r="J1011" s="211"/>
      <c r="K1011" s="207"/>
      <c r="L1011" s="207"/>
      <c r="M1011" s="207"/>
      <c r="N1011" s="114">
        <f t="shared" si="38"/>
        <v>0</v>
      </c>
    </row>
    <row r="1012" spans="1:20" ht="18.75" customHeight="1" x14ac:dyDescent="0.2">
      <c r="B1012" s="85" t="s">
        <v>439</v>
      </c>
      <c r="C1012" s="210">
        <v>795</v>
      </c>
      <c r="D1012" s="207"/>
      <c r="E1012" s="207"/>
      <c r="F1012" s="207"/>
      <c r="G1012" s="207"/>
      <c r="H1012" s="207"/>
      <c r="I1012" s="207"/>
      <c r="J1012" s="207"/>
      <c r="K1012" s="207"/>
      <c r="L1012" s="34"/>
      <c r="M1012" s="207"/>
      <c r="N1012" s="114">
        <f t="shared" si="38"/>
        <v>0</v>
      </c>
    </row>
    <row r="1013" spans="1:20" ht="14.25" customHeight="1" x14ac:dyDescent="0.2">
      <c r="B1013" s="21" t="s">
        <v>184</v>
      </c>
      <c r="C1013" s="76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106"/>
    </row>
    <row r="1014" spans="1:20" ht="18.75" customHeight="1" x14ac:dyDescent="0.2">
      <c r="B1014" s="24" t="s">
        <v>185</v>
      </c>
      <c r="C1014" s="75">
        <v>710</v>
      </c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114">
        <f t="shared" ref="N1014:N1019" si="39">ROUND(SUM(D1014:M1014),2)</f>
        <v>0</v>
      </c>
    </row>
    <row r="1015" spans="1:20" ht="18.75" customHeight="1" x14ac:dyDescent="0.2">
      <c r="B1015" s="24" t="s">
        <v>378</v>
      </c>
      <c r="C1015" s="75">
        <v>720</v>
      </c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114">
        <f t="shared" si="39"/>
        <v>0</v>
      </c>
    </row>
    <row r="1016" spans="1:20" ht="18.75" customHeight="1" x14ac:dyDescent="0.2">
      <c r="B1016" s="24" t="s">
        <v>379</v>
      </c>
      <c r="C1016" s="75">
        <v>730</v>
      </c>
      <c r="D1016" s="26"/>
      <c r="E1016" s="26"/>
      <c r="F1016" s="26"/>
      <c r="G1016" s="26"/>
      <c r="H1016" s="26"/>
      <c r="I1016" s="26">
        <v>228.16</v>
      </c>
      <c r="J1016" s="26"/>
      <c r="K1016" s="26"/>
      <c r="L1016" s="26"/>
      <c r="M1016" s="26"/>
      <c r="N1016" s="114">
        <f t="shared" si="39"/>
        <v>228.16</v>
      </c>
    </row>
    <row r="1017" spans="1:20" ht="18.75" customHeight="1" x14ac:dyDescent="0.2">
      <c r="B1017" s="100" t="s">
        <v>380</v>
      </c>
      <c r="C1017" s="103">
        <v>791</v>
      </c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114">
        <f t="shared" si="39"/>
        <v>0</v>
      </c>
    </row>
    <row r="1018" spans="1:20" ht="18.75" customHeight="1" x14ac:dyDescent="0.2">
      <c r="B1018" s="46" t="s">
        <v>187</v>
      </c>
      <c r="C1018" s="77"/>
      <c r="D1018" s="28">
        <f t="shared" ref="D1018:I1018" si="40">ROUND(SUM(D1002:D1017),2)</f>
        <v>0</v>
      </c>
      <c r="E1018" s="66">
        <f t="shared" si="40"/>
        <v>0</v>
      </c>
      <c r="F1018" s="66">
        <f t="shared" si="40"/>
        <v>0</v>
      </c>
      <c r="G1018" s="66">
        <f t="shared" si="40"/>
        <v>0</v>
      </c>
      <c r="H1018" s="66">
        <f t="shared" si="40"/>
        <v>0</v>
      </c>
      <c r="I1018" s="66">
        <f t="shared" si="40"/>
        <v>596029.48</v>
      </c>
      <c r="J1018" s="66">
        <f>ROUND(SUM(J1002:J1017),2)</f>
        <v>5212525.6500000004</v>
      </c>
      <c r="K1018" s="66">
        <f>ROUND(SUM(K1002:K1017),2)</f>
        <v>0</v>
      </c>
      <c r="L1018" s="66">
        <f>ROUND(SUM(L1002:L1017),2)</f>
        <v>95044</v>
      </c>
      <c r="M1018" s="66">
        <f>ROUND(SUM(M1002:M1017),2)</f>
        <v>0</v>
      </c>
      <c r="N1018" s="169">
        <f t="shared" si="39"/>
        <v>5903599.1299999999</v>
      </c>
    </row>
    <row r="1019" spans="1:20" ht="18.75" customHeight="1" x14ac:dyDescent="0.2">
      <c r="B1019" s="46" t="s">
        <v>188</v>
      </c>
      <c r="C1019" s="77"/>
      <c r="D1019" s="28">
        <f t="shared" ref="D1019:I1019" si="41">ROUND(D999-D1018,2)</f>
        <v>0</v>
      </c>
      <c r="E1019" s="66">
        <f t="shared" si="41"/>
        <v>0</v>
      </c>
      <c r="F1019" s="66">
        <f t="shared" si="41"/>
        <v>0</v>
      </c>
      <c r="G1019" s="66">
        <f t="shared" si="41"/>
        <v>0</v>
      </c>
      <c r="H1019" s="66">
        <f t="shared" si="41"/>
        <v>0</v>
      </c>
      <c r="I1019" s="28">
        <f t="shared" si="41"/>
        <v>-386789.98</v>
      </c>
      <c r="J1019" s="66">
        <f>ROUND(J999-J1018,2)</f>
        <v>-190838.88</v>
      </c>
      <c r="K1019" s="66">
        <f>ROUND(K999-K1018,2)</f>
        <v>0</v>
      </c>
      <c r="L1019" s="66">
        <f>ROUND(L999-L1018,2)</f>
        <v>27459.05</v>
      </c>
      <c r="M1019" s="66">
        <f>ROUND(M999-M1018,2)</f>
        <v>0</v>
      </c>
      <c r="N1019" s="169">
        <f t="shared" si="39"/>
        <v>-550169.81000000006</v>
      </c>
    </row>
    <row r="1020" spans="1:20" ht="12.75" x14ac:dyDescent="0.2">
      <c r="B1020" s="37"/>
      <c r="C1020" s="212"/>
      <c r="D1020" s="50"/>
      <c r="E1020" s="50"/>
      <c r="F1020" s="50"/>
      <c r="G1020" s="50"/>
      <c r="H1020" s="50"/>
      <c r="J1020" s="50"/>
      <c r="K1020" s="50"/>
      <c r="L1020" s="50"/>
      <c r="M1020" s="50"/>
    </row>
    <row r="1021" spans="1:20" ht="12.75" x14ac:dyDescent="0.2">
      <c r="B1021" s="51" t="s">
        <v>149</v>
      </c>
      <c r="C1021" s="212"/>
      <c r="D1021" s="50"/>
      <c r="E1021" s="50"/>
      <c r="F1021" s="50"/>
      <c r="G1021" s="50"/>
      <c r="H1021" s="50"/>
      <c r="J1021" s="50"/>
      <c r="K1021" s="50"/>
      <c r="L1021" s="50"/>
      <c r="M1021" s="50"/>
      <c r="S1021" s="177"/>
    </row>
    <row r="1022" spans="1:20" ht="12.75" x14ac:dyDescent="0.2">
      <c r="C1022" s="3"/>
      <c r="D1022" s="3"/>
      <c r="E1022" s="51"/>
      <c r="F1022" s="51"/>
      <c r="G1022" s="51"/>
    </row>
    <row r="1023" spans="1:20" s="177" customFormat="1" ht="12.75" x14ac:dyDescent="0.2">
      <c r="A1023" s="88"/>
      <c r="B1023" s="1"/>
      <c r="C1023" s="3"/>
      <c r="D1023" s="3"/>
      <c r="E1023" s="51"/>
      <c r="F1023" s="51"/>
      <c r="G1023" s="5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7"/>
    </row>
    <row r="1024" spans="1:20" ht="12.75" x14ac:dyDescent="0.2">
      <c r="A1024" s="88" t="s">
        <v>440</v>
      </c>
      <c r="B1024" s="2" t="str">
        <f>$B$1</f>
        <v>DISTRICT SCHOOL BOARD OF OKEECHOBEE COUNTY</v>
      </c>
      <c r="C1024" s="3"/>
      <c r="D1024" s="3"/>
      <c r="E1024" s="8"/>
      <c r="F1024" s="14"/>
      <c r="G1024" s="14"/>
      <c r="H1024" s="14"/>
      <c r="N1024" s="14" t="s">
        <v>407</v>
      </c>
      <c r="T1024" s="180"/>
    </row>
    <row r="1025" spans="1:18" ht="12.75" x14ac:dyDescent="0.2">
      <c r="B1025" s="2" t="s">
        <v>441</v>
      </c>
      <c r="C1025" s="3"/>
      <c r="D1025" s="3"/>
      <c r="E1025" s="14"/>
      <c r="F1025" s="51"/>
      <c r="G1025" s="14"/>
      <c r="I1025" s="14"/>
      <c r="L1025" s="14"/>
      <c r="M1025" s="51"/>
      <c r="N1025" s="14" t="s">
        <v>442</v>
      </c>
    </row>
    <row r="1026" spans="1:18" ht="12.75" x14ac:dyDescent="0.2">
      <c r="B1026" s="52" t="str">
        <f>B4</f>
        <v>For the Fiscal Year Ended June 30, 2021</v>
      </c>
      <c r="C1026" s="3"/>
      <c r="D1026" s="3"/>
      <c r="G1026" s="14"/>
      <c r="I1026" s="14"/>
      <c r="N1026" s="93" t="s">
        <v>410</v>
      </c>
    </row>
    <row r="1027" spans="1:18" ht="25.5" x14ac:dyDescent="0.2">
      <c r="A1027" s="177"/>
      <c r="B1027" s="418" t="s">
        <v>381</v>
      </c>
      <c r="C1027" s="449" t="s">
        <v>12</v>
      </c>
      <c r="D1027" s="203" t="s">
        <v>443</v>
      </c>
      <c r="E1027" s="203" t="s">
        <v>412</v>
      </c>
      <c r="F1027" s="203" t="s">
        <v>413</v>
      </c>
      <c r="G1027" s="203" t="s">
        <v>414</v>
      </c>
      <c r="H1027" s="203" t="s">
        <v>358</v>
      </c>
      <c r="I1027" s="203" t="s">
        <v>415</v>
      </c>
      <c r="J1027" s="203" t="s">
        <v>416</v>
      </c>
      <c r="K1027" s="203" t="s">
        <v>417</v>
      </c>
      <c r="L1027" s="203" t="s">
        <v>418</v>
      </c>
      <c r="M1027" s="203" t="s">
        <v>419</v>
      </c>
      <c r="N1027" s="449" t="s">
        <v>310</v>
      </c>
      <c r="O1027" s="177"/>
      <c r="P1027" s="177"/>
      <c r="Q1027" s="177"/>
      <c r="R1027" s="177"/>
    </row>
    <row r="1028" spans="1:18" ht="18.75" customHeight="1" x14ac:dyDescent="0.2">
      <c r="B1028" s="440"/>
      <c r="C1028" s="449"/>
      <c r="D1028" s="204">
        <v>310</v>
      </c>
      <c r="E1028" s="205">
        <v>320</v>
      </c>
      <c r="F1028" s="205">
        <v>330</v>
      </c>
      <c r="G1028" s="205">
        <v>340</v>
      </c>
      <c r="H1028" s="205">
        <v>350</v>
      </c>
      <c r="I1028" s="205">
        <v>360</v>
      </c>
      <c r="J1028" s="205">
        <v>370</v>
      </c>
      <c r="K1028" s="205">
        <v>380</v>
      </c>
      <c r="L1028" s="205">
        <v>390</v>
      </c>
      <c r="M1028" s="205">
        <v>399</v>
      </c>
      <c r="N1028" s="449"/>
    </row>
    <row r="1029" spans="1:18" ht="18.75" customHeight="1" x14ac:dyDescent="0.2">
      <c r="B1029" s="74" t="s">
        <v>389</v>
      </c>
      <c r="C1029" s="75">
        <v>3710</v>
      </c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161">
        <f t="shared" ref="N1029:N1039" si="42">ROUND(SUM(D1029:M1029),2)</f>
        <v>0</v>
      </c>
    </row>
    <row r="1030" spans="1:18" ht="18.75" customHeight="1" x14ac:dyDescent="0.2">
      <c r="B1030" s="74" t="s">
        <v>390</v>
      </c>
      <c r="C1030" s="75">
        <v>3791</v>
      </c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161">
        <f t="shared" si="42"/>
        <v>0</v>
      </c>
    </row>
    <row r="1031" spans="1:18" ht="18.75" customHeight="1" x14ac:dyDescent="0.2">
      <c r="B1031" s="85" t="s">
        <v>391</v>
      </c>
      <c r="C1031" s="33">
        <v>891</v>
      </c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161">
        <f t="shared" si="42"/>
        <v>0</v>
      </c>
    </row>
    <row r="1032" spans="1:18" ht="18.75" customHeight="1" x14ac:dyDescent="0.2">
      <c r="B1032" s="74" t="s">
        <v>392</v>
      </c>
      <c r="C1032" s="75">
        <v>3750</v>
      </c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161">
        <f t="shared" si="42"/>
        <v>0</v>
      </c>
    </row>
    <row r="1033" spans="1:18" ht="18.75" customHeight="1" x14ac:dyDescent="0.2">
      <c r="B1033" s="74" t="s">
        <v>393</v>
      </c>
      <c r="C1033" s="75">
        <v>3793</v>
      </c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161">
        <f t="shared" si="42"/>
        <v>0</v>
      </c>
    </row>
    <row r="1034" spans="1:18" ht="18.75" customHeight="1" x14ac:dyDescent="0.2">
      <c r="B1034" s="85" t="s">
        <v>394</v>
      </c>
      <c r="C1034" s="33">
        <v>893</v>
      </c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161">
        <f t="shared" si="42"/>
        <v>0</v>
      </c>
    </row>
    <row r="1035" spans="1:18" ht="18.75" customHeight="1" x14ac:dyDescent="0.2">
      <c r="B1035" s="74" t="s">
        <v>195</v>
      </c>
      <c r="C1035" s="75">
        <v>3720</v>
      </c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161">
        <f t="shared" si="42"/>
        <v>0</v>
      </c>
    </row>
    <row r="1036" spans="1:18" ht="18.75" customHeight="1" x14ac:dyDescent="0.2">
      <c r="B1036" s="74" t="s">
        <v>260</v>
      </c>
      <c r="C1036" s="75">
        <v>3730</v>
      </c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161">
        <f t="shared" si="42"/>
        <v>0</v>
      </c>
    </row>
    <row r="1037" spans="1:18" ht="18.75" customHeight="1" x14ac:dyDescent="0.2">
      <c r="B1037" s="74" t="s">
        <v>197</v>
      </c>
      <c r="C1037" s="75">
        <v>3740</v>
      </c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161">
        <f t="shared" si="42"/>
        <v>0</v>
      </c>
    </row>
    <row r="1038" spans="1:18" ht="18.75" customHeight="1" x14ac:dyDescent="0.2">
      <c r="B1038" s="74" t="s">
        <v>395</v>
      </c>
      <c r="C1038" s="75">
        <v>3760</v>
      </c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161">
        <f t="shared" si="42"/>
        <v>0</v>
      </c>
    </row>
    <row r="1039" spans="1:18" ht="18.75" customHeight="1" x14ac:dyDescent="0.2">
      <c r="B1039" s="74" t="s">
        <v>444</v>
      </c>
      <c r="C1039" s="75">
        <v>3770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161">
        <f t="shared" si="42"/>
        <v>0</v>
      </c>
    </row>
    <row r="1040" spans="1:18" ht="14.25" customHeight="1" x14ac:dyDescent="0.2">
      <c r="B1040" s="21" t="s">
        <v>198</v>
      </c>
      <c r="C1040" s="76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30"/>
    </row>
    <row r="1041" spans="2:14" ht="18.75" customHeight="1" x14ac:dyDescent="0.2">
      <c r="B1041" s="24" t="s">
        <v>261</v>
      </c>
      <c r="C1041" s="75">
        <v>3610</v>
      </c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161">
        <f t="shared" ref="N1041:N1048" si="43">ROUND(SUM(D1041:M1041),2)</f>
        <v>0</v>
      </c>
    </row>
    <row r="1042" spans="2:14" ht="18.75" customHeight="1" x14ac:dyDescent="0.2">
      <c r="B1042" s="24" t="s">
        <v>199</v>
      </c>
      <c r="C1042" s="75">
        <v>3620</v>
      </c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161">
        <f t="shared" si="43"/>
        <v>0</v>
      </c>
    </row>
    <row r="1043" spans="2:14" ht="18.75" customHeight="1" x14ac:dyDescent="0.2">
      <c r="B1043" s="24" t="s">
        <v>201</v>
      </c>
      <c r="C1043" s="75">
        <v>3640</v>
      </c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161">
        <f t="shared" si="43"/>
        <v>0</v>
      </c>
    </row>
    <row r="1044" spans="2:14" ht="18.75" customHeight="1" x14ac:dyDescent="0.2">
      <c r="B1044" s="24" t="s">
        <v>262</v>
      </c>
      <c r="C1044" s="75">
        <v>3650</v>
      </c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161">
        <f t="shared" si="43"/>
        <v>0</v>
      </c>
    </row>
    <row r="1045" spans="2:14" ht="18.75" customHeight="1" x14ac:dyDescent="0.2">
      <c r="B1045" s="24" t="s">
        <v>202</v>
      </c>
      <c r="C1045" s="75">
        <v>3660</v>
      </c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161">
        <f t="shared" si="43"/>
        <v>0</v>
      </c>
    </row>
    <row r="1046" spans="2:14" ht="18.75" customHeight="1" x14ac:dyDescent="0.2">
      <c r="B1046" s="24" t="s">
        <v>203</v>
      </c>
      <c r="C1046" s="75">
        <v>3670</v>
      </c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161">
        <f t="shared" si="43"/>
        <v>0</v>
      </c>
    </row>
    <row r="1047" spans="2:14" ht="18.75" customHeight="1" x14ac:dyDescent="0.2">
      <c r="B1047" s="24" t="s">
        <v>204</v>
      </c>
      <c r="C1047" s="75">
        <v>3690</v>
      </c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161">
        <f t="shared" si="43"/>
        <v>0</v>
      </c>
    </row>
    <row r="1048" spans="2:14" ht="18.75" customHeight="1" x14ac:dyDescent="0.2">
      <c r="B1048" s="24" t="s">
        <v>205</v>
      </c>
      <c r="C1048" s="77">
        <v>3600</v>
      </c>
      <c r="D1048" s="86">
        <f t="shared" ref="D1048:I1048" si="44">ROUND(SUM(D1041:D1047),2)</f>
        <v>0</v>
      </c>
      <c r="E1048" s="169">
        <f t="shared" si="44"/>
        <v>0</v>
      </c>
      <c r="F1048" s="169">
        <f t="shared" si="44"/>
        <v>0</v>
      </c>
      <c r="G1048" s="169">
        <f t="shared" si="44"/>
        <v>0</v>
      </c>
      <c r="H1048" s="169">
        <f t="shared" si="44"/>
        <v>0</v>
      </c>
      <c r="I1048" s="169">
        <f t="shared" si="44"/>
        <v>0</v>
      </c>
      <c r="J1048" s="169">
        <f>ROUND(SUM(J1041:J1047),2)</f>
        <v>0</v>
      </c>
      <c r="K1048" s="169">
        <f>ROUND(SUM(K1041:K1047),2)</f>
        <v>0</v>
      </c>
      <c r="L1048" s="169">
        <f>ROUND(SUM(L1041:L1047),2)</f>
        <v>0</v>
      </c>
      <c r="M1048" s="169">
        <f>ROUND(SUM(M1041:M1047),2)</f>
        <v>0</v>
      </c>
      <c r="N1048" s="86">
        <f t="shared" si="43"/>
        <v>0</v>
      </c>
    </row>
    <row r="1049" spans="2:14" ht="14.25" customHeight="1" x14ac:dyDescent="0.2">
      <c r="B1049" s="21" t="s">
        <v>206</v>
      </c>
      <c r="C1049" s="76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2:14" ht="18.75" customHeight="1" x14ac:dyDescent="0.2">
      <c r="B1050" s="24" t="s">
        <v>263</v>
      </c>
      <c r="C1050" s="75">
        <v>910</v>
      </c>
      <c r="D1050" s="26"/>
      <c r="E1050" s="26"/>
      <c r="F1050" s="26"/>
      <c r="G1050" s="26"/>
      <c r="H1050" s="26"/>
      <c r="I1050" s="26"/>
      <c r="J1050" s="26">
        <v>-673191.5</v>
      </c>
      <c r="K1050" s="26"/>
      <c r="L1050" s="26"/>
      <c r="M1050" s="26"/>
      <c r="N1050" s="161">
        <f t="shared" ref="N1050:N1061" si="45">ROUND(SUM(D1050:M1050),2)</f>
        <v>-673191.5</v>
      </c>
    </row>
    <row r="1051" spans="2:14" ht="18.75" customHeight="1" x14ac:dyDescent="0.2">
      <c r="B1051" s="24" t="s">
        <v>207</v>
      </c>
      <c r="C1051" s="75">
        <v>920</v>
      </c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161">
        <f t="shared" si="45"/>
        <v>0</v>
      </c>
    </row>
    <row r="1052" spans="2:14" ht="18.75" customHeight="1" x14ac:dyDescent="0.2">
      <c r="B1052" s="24" t="s">
        <v>209</v>
      </c>
      <c r="C1052" s="75">
        <v>940</v>
      </c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161">
        <f t="shared" si="45"/>
        <v>0</v>
      </c>
    </row>
    <row r="1053" spans="2:14" ht="18.75" customHeight="1" x14ac:dyDescent="0.2">
      <c r="B1053" s="24" t="s">
        <v>262</v>
      </c>
      <c r="C1053" s="75">
        <v>950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161">
        <f t="shared" si="45"/>
        <v>0</v>
      </c>
    </row>
    <row r="1054" spans="2:14" ht="18.75" customHeight="1" x14ac:dyDescent="0.2">
      <c r="B1054" s="24" t="s">
        <v>210</v>
      </c>
      <c r="C1054" s="75">
        <v>960</v>
      </c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161">
        <f t="shared" si="45"/>
        <v>0</v>
      </c>
    </row>
    <row r="1055" spans="2:14" ht="18.75" customHeight="1" x14ac:dyDescent="0.2">
      <c r="B1055" s="24" t="s">
        <v>211</v>
      </c>
      <c r="C1055" s="75">
        <v>970</v>
      </c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161">
        <f t="shared" si="45"/>
        <v>0</v>
      </c>
    </row>
    <row r="1056" spans="2:14" ht="18.75" customHeight="1" x14ac:dyDescent="0.2">
      <c r="B1056" s="24" t="s">
        <v>212</v>
      </c>
      <c r="C1056" s="75">
        <v>990</v>
      </c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161">
        <f t="shared" si="45"/>
        <v>0</v>
      </c>
    </row>
    <row r="1057" spans="1:14" ht="18.75" customHeight="1" x14ac:dyDescent="0.2">
      <c r="B1057" s="24" t="s">
        <v>213</v>
      </c>
      <c r="C1057" s="77">
        <v>9700</v>
      </c>
      <c r="D1057" s="86">
        <f t="shared" ref="D1057:I1057" si="46">ROUND(SUM(D1050:D1056),2)</f>
        <v>0</v>
      </c>
      <c r="E1057" s="66">
        <f t="shared" si="46"/>
        <v>0</v>
      </c>
      <c r="F1057" s="66">
        <f t="shared" si="46"/>
        <v>0</v>
      </c>
      <c r="G1057" s="66">
        <f t="shared" si="46"/>
        <v>0</v>
      </c>
      <c r="H1057" s="66">
        <f t="shared" si="46"/>
        <v>0</v>
      </c>
      <c r="I1057" s="66">
        <f t="shared" si="46"/>
        <v>0</v>
      </c>
      <c r="J1057" s="66">
        <f>ROUND(SUM(J1050:J1056),2)</f>
        <v>-673191.5</v>
      </c>
      <c r="K1057" s="66">
        <f>ROUND(SUM(K1050:K1056),2)</f>
        <v>0</v>
      </c>
      <c r="L1057" s="66">
        <f>ROUND(SUM(L1050:L1056),2)</f>
        <v>0</v>
      </c>
      <c r="M1057" s="66">
        <f>ROUND(SUM(M1050:M1056),2)</f>
        <v>0</v>
      </c>
      <c r="N1057" s="86">
        <f t="shared" si="45"/>
        <v>-673191.5</v>
      </c>
    </row>
    <row r="1058" spans="1:14" ht="18.75" customHeight="1" x14ac:dyDescent="0.2">
      <c r="B1058" s="46" t="s">
        <v>214</v>
      </c>
      <c r="C1058" s="77"/>
      <c r="D1058" s="28">
        <f t="shared" ref="D1058:M1058" si="47">ROUND(SUM(D1029:D1039)+D1048+D1057,2)</f>
        <v>0</v>
      </c>
      <c r="E1058" s="66">
        <f t="shared" si="47"/>
        <v>0</v>
      </c>
      <c r="F1058" s="66">
        <f t="shared" si="47"/>
        <v>0</v>
      </c>
      <c r="G1058" s="66">
        <f t="shared" si="47"/>
        <v>0</v>
      </c>
      <c r="H1058" s="66">
        <f t="shared" si="47"/>
        <v>0</v>
      </c>
      <c r="I1058" s="66">
        <f t="shared" si="47"/>
        <v>0</v>
      </c>
      <c r="J1058" s="66">
        <f t="shared" si="47"/>
        <v>-673191.5</v>
      </c>
      <c r="K1058" s="66">
        <f t="shared" si="47"/>
        <v>0</v>
      </c>
      <c r="L1058" s="66">
        <f t="shared" si="47"/>
        <v>0</v>
      </c>
      <c r="M1058" s="66">
        <f t="shared" si="47"/>
        <v>0</v>
      </c>
      <c r="N1058" s="86">
        <f t="shared" si="45"/>
        <v>-673191.5</v>
      </c>
    </row>
    <row r="1059" spans="1:14" ht="18.75" customHeight="1" x14ac:dyDescent="0.2">
      <c r="B1059" s="46" t="s">
        <v>404</v>
      </c>
      <c r="C1059" s="77"/>
      <c r="D1059" s="28">
        <f t="shared" ref="D1059:M1059" si="48">ROUND(D1019+D1058,2)</f>
        <v>0</v>
      </c>
      <c r="E1059" s="28">
        <f t="shared" si="48"/>
        <v>0</v>
      </c>
      <c r="F1059" s="28">
        <f t="shared" si="48"/>
        <v>0</v>
      </c>
      <c r="G1059" s="28">
        <f t="shared" si="48"/>
        <v>0</v>
      </c>
      <c r="H1059" s="28">
        <f t="shared" si="48"/>
        <v>0</v>
      </c>
      <c r="I1059" s="28">
        <f t="shared" si="48"/>
        <v>-386789.98</v>
      </c>
      <c r="J1059" s="28">
        <f t="shared" si="48"/>
        <v>-864030.38</v>
      </c>
      <c r="K1059" s="28">
        <f t="shared" si="48"/>
        <v>0</v>
      </c>
      <c r="L1059" s="28">
        <f t="shared" si="48"/>
        <v>27459.05</v>
      </c>
      <c r="M1059" s="28">
        <f t="shared" si="48"/>
        <v>0</v>
      </c>
      <c r="N1059" s="169">
        <f t="shared" si="45"/>
        <v>-1223361.31</v>
      </c>
    </row>
    <row r="1060" spans="1:14" ht="18.75" customHeight="1" x14ac:dyDescent="0.2">
      <c r="B1060" s="74" t="str">
        <f>B146</f>
        <v>Fund Balance, July 1, 2020</v>
      </c>
      <c r="C1060" s="75">
        <v>2800</v>
      </c>
      <c r="D1060" s="26"/>
      <c r="E1060" s="26"/>
      <c r="F1060" s="26"/>
      <c r="G1060" s="26"/>
      <c r="H1060" s="26"/>
      <c r="I1060" s="26">
        <v>491813.25</v>
      </c>
      <c r="J1060" s="26">
        <v>3843897.62</v>
      </c>
      <c r="K1060" s="26"/>
      <c r="L1060" s="26">
        <v>230764.2</v>
      </c>
      <c r="M1060" s="26"/>
      <c r="N1060" s="161">
        <f t="shared" si="45"/>
        <v>4566475.07</v>
      </c>
    </row>
    <row r="1061" spans="1:14" ht="18.75" customHeight="1" x14ac:dyDescent="0.2">
      <c r="B1061" s="74" t="s">
        <v>405</v>
      </c>
      <c r="C1061" s="75">
        <v>2891</v>
      </c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106">
        <f t="shared" si="45"/>
        <v>0</v>
      </c>
    </row>
    <row r="1062" spans="1:14" ht="14.25" customHeight="1" x14ac:dyDescent="0.2">
      <c r="B1062" s="82" t="s">
        <v>217</v>
      </c>
      <c r="C1062" s="83"/>
      <c r="D1062" s="198"/>
      <c r="E1062" s="198"/>
      <c r="F1062" s="198"/>
      <c r="G1062" s="198"/>
      <c r="H1062" s="198"/>
      <c r="I1062" s="44"/>
      <c r="J1062" s="198"/>
      <c r="K1062" s="198"/>
      <c r="L1062" s="198"/>
      <c r="M1062" s="198"/>
      <c r="N1062" s="137"/>
    </row>
    <row r="1063" spans="1:14" ht="18.75" customHeight="1" x14ac:dyDescent="0.2">
      <c r="B1063" s="60" t="s">
        <v>218</v>
      </c>
      <c r="C1063" s="84">
        <v>2710</v>
      </c>
      <c r="D1063" s="200"/>
      <c r="E1063" s="200"/>
      <c r="F1063" s="200"/>
      <c r="G1063" s="200"/>
      <c r="H1063" s="200"/>
      <c r="I1063" s="45"/>
      <c r="J1063" s="200"/>
      <c r="K1063" s="200"/>
      <c r="L1063" s="200"/>
      <c r="M1063" s="200"/>
      <c r="N1063" s="114">
        <f t="shared" ref="N1063:N1068" si="49">ROUND(SUM(D1063:M1063),2)</f>
        <v>0</v>
      </c>
    </row>
    <row r="1064" spans="1:14" ht="18.75" customHeight="1" x14ac:dyDescent="0.2">
      <c r="B1064" s="24" t="s">
        <v>219</v>
      </c>
      <c r="C1064" s="75">
        <v>2720</v>
      </c>
      <c r="D1064" s="26"/>
      <c r="E1064" s="26"/>
      <c r="F1064" s="26"/>
      <c r="G1064" s="26"/>
      <c r="H1064" s="26"/>
      <c r="I1064" s="26">
        <v>105023.27</v>
      </c>
      <c r="J1064" s="26">
        <v>2979867.24</v>
      </c>
      <c r="K1064" s="26"/>
      <c r="L1064" s="26">
        <v>258223.25</v>
      </c>
      <c r="M1064" s="26"/>
      <c r="N1064" s="161">
        <f t="shared" si="49"/>
        <v>3343113.76</v>
      </c>
    </row>
    <row r="1065" spans="1:14" ht="18.75" customHeight="1" x14ac:dyDescent="0.2">
      <c r="B1065" s="24" t="s">
        <v>220</v>
      </c>
      <c r="C1065" s="75">
        <v>2730</v>
      </c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161">
        <f t="shared" si="49"/>
        <v>0</v>
      </c>
    </row>
    <row r="1066" spans="1:14" ht="18.75" customHeight="1" x14ac:dyDescent="0.2">
      <c r="B1066" s="24" t="s">
        <v>221</v>
      </c>
      <c r="C1066" s="75">
        <v>2740</v>
      </c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161">
        <f t="shared" si="49"/>
        <v>0</v>
      </c>
    </row>
    <row r="1067" spans="1:14" ht="18.75" customHeight="1" x14ac:dyDescent="0.2">
      <c r="B1067" s="24" t="s">
        <v>222</v>
      </c>
      <c r="C1067" s="75">
        <v>2750</v>
      </c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86">
        <f t="shared" si="49"/>
        <v>0</v>
      </c>
    </row>
    <row r="1068" spans="1:14" ht="18.75" customHeight="1" x14ac:dyDescent="0.2">
      <c r="B1068" s="85" t="str">
        <f>B154</f>
        <v>Total Fund Balances, June 30, 2021</v>
      </c>
      <c r="C1068" s="33">
        <v>2700</v>
      </c>
      <c r="D1068" s="114">
        <f>ROUND(SUM(D1063:D1067),2)</f>
        <v>0</v>
      </c>
      <c r="E1068" s="114">
        <f t="shared" ref="E1068:M1068" si="50">ROUND(SUM(E1063:E1067),2)</f>
        <v>0</v>
      </c>
      <c r="F1068" s="114">
        <f t="shared" si="50"/>
        <v>0</v>
      </c>
      <c r="G1068" s="114">
        <f t="shared" si="50"/>
        <v>0</v>
      </c>
      <c r="H1068" s="114">
        <f t="shared" si="50"/>
        <v>0</v>
      </c>
      <c r="I1068" s="114">
        <f t="shared" si="50"/>
        <v>105023.27</v>
      </c>
      <c r="J1068" s="114">
        <f t="shared" si="50"/>
        <v>2979867.24</v>
      </c>
      <c r="K1068" s="114">
        <f t="shared" si="50"/>
        <v>0</v>
      </c>
      <c r="L1068" s="114">
        <f t="shared" si="50"/>
        <v>258223.25</v>
      </c>
      <c r="M1068" s="114">
        <f t="shared" si="50"/>
        <v>0</v>
      </c>
      <c r="N1068" s="114">
        <f t="shared" si="49"/>
        <v>3343113.76</v>
      </c>
    </row>
    <row r="1069" spans="1:14" ht="12.75" x14ac:dyDescent="0.2">
      <c r="C1069" s="3"/>
      <c r="D1069" s="3"/>
      <c r="E1069" s="213"/>
      <c r="F1069" s="213"/>
      <c r="G1069" s="213"/>
      <c r="H1069" s="202"/>
      <c r="J1069" s="3"/>
      <c r="M1069" s="14"/>
    </row>
    <row r="1070" spans="1:14" ht="12.75" x14ac:dyDescent="0.2">
      <c r="B1070" s="51" t="s">
        <v>149</v>
      </c>
      <c r="C1070" s="3"/>
      <c r="D1070" s="3"/>
      <c r="G1070" s="14"/>
      <c r="J1070" s="3"/>
      <c r="M1070" s="14"/>
    </row>
    <row r="1071" spans="1:14" ht="12.75" x14ac:dyDescent="0.2">
      <c r="C1071" s="3"/>
      <c r="D1071" s="3"/>
    </row>
    <row r="1072" spans="1:14" ht="12.75" x14ac:dyDescent="0.2">
      <c r="A1072" s="88"/>
      <c r="C1072" s="3"/>
      <c r="D1072" s="3"/>
    </row>
    <row r="1073" spans="1:11" ht="12.75" x14ac:dyDescent="0.2">
      <c r="A1073" s="88" t="s">
        <v>445</v>
      </c>
      <c r="B1073" s="2" t="str">
        <f>$B$1</f>
        <v>DISTRICT SCHOOL BOARD OF OKEECHOBEE COUNTY</v>
      </c>
      <c r="C1073" s="51"/>
      <c r="K1073" s="14" t="s">
        <v>446</v>
      </c>
    </row>
    <row r="1074" spans="1:11" ht="12.75" x14ac:dyDescent="0.2">
      <c r="B1074" s="2" t="s">
        <v>447</v>
      </c>
      <c r="K1074" s="92" t="s">
        <v>448</v>
      </c>
    </row>
    <row r="1075" spans="1:11" ht="12.75" x14ac:dyDescent="0.2">
      <c r="B1075" s="52" t="str">
        <f>B4</f>
        <v>For the Fiscal Year Ended June 30, 2021</v>
      </c>
      <c r="K1075" s="16" t="s">
        <v>449</v>
      </c>
    </row>
    <row r="1076" spans="1:11" ht="27.75" customHeight="1" x14ac:dyDescent="0.2">
      <c r="B1076" s="17" t="s">
        <v>229</v>
      </c>
      <c r="C1076" s="18" t="s">
        <v>12</v>
      </c>
      <c r="D1076" s="170"/>
    </row>
    <row r="1077" spans="1:11" ht="18.75" customHeight="1" x14ac:dyDescent="0.2">
      <c r="B1077" s="74" t="s">
        <v>450</v>
      </c>
      <c r="C1077" s="75">
        <v>3100</v>
      </c>
      <c r="D1077" s="26"/>
    </row>
    <row r="1078" spans="1:11" ht="18.75" customHeight="1" x14ac:dyDescent="0.2">
      <c r="B1078" s="74" t="s">
        <v>451</v>
      </c>
      <c r="C1078" s="75">
        <v>3200</v>
      </c>
      <c r="D1078" s="26"/>
    </row>
    <row r="1079" spans="1:11" ht="18.75" customHeight="1" x14ac:dyDescent="0.2">
      <c r="B1079" s="74" t="s">
        <v>452</v>
      </c>
      <c r="C1079" s="75">
        <v>3300</v>
      </c>
      <c r="D1079" s="26"/>
    </row>
    <row r="1080" spans="1:11" ht="18.75" customHeight="1" x14ac:dyDescent="0.2">
      <c r="B1080" s="110" t="s">
        <v>453</v>
      </c>
      <c r="C1080" s="103">
        <v>3400</v>
      </c>
      <c r="D1080" s="26"/>
    </row>
    <row r="1081" spans="1:11" ht="18.75" customHeight="1" x14ac:dyDescent="0.2">
      <c r="B1081" s="46" t="s">
        <v>148</v>
      </c>
      <c r="C1081" s="77">
        <v>3000</v>
      </c>
      <c r="D1081" s="28">
        <f>ROUND(SUM(D1077:D1080),2)</f>
        <v>0</v>
      </c>
    </row>
    <row r="1082" spans="1:11" ht="13.5" customHeight="1" x14ac:dyDescent="0.2">
      <c r="B1082" s="447" t="s">
        <v>153</v>
      </c>
      <c r="C1082" s="449" t="s">
        <v>12</v>
      </c>
      <c r="D1082" s="53">
        <v>100</v>
      </c>
      <c r="E1082" s="53">
        <v>200</v>
      </c>
      <c r="F1082" s="53">
        <v>300</v>
      </c>
      <c r="G1082" s="53">
        <v>400</v>
      </c>
      <c r="H1082" s="53">
        <v>500</v>
      </c>
      <c r="I1082" s="53">
        <v>600</v>
      </c>
      <c r="J1082" s="53">
        <v>700</v>
      </c>
      <c r="K1082" s="450" t="s">
        <v>154</v>
      </c>
    </row>
    <row r="1083" spans="1:11" ht="25.5" x14ac:dyDescent="0.2">
      <c r="B1083" s="448"/>
      <c r="C1083" s="449"/>
      <c r="D1083" s="54" t="s">
        <v>155</v>
      </c>
      <c r="E1083" s="54" t="s">
        <v>156</v>
      </c>
      <c r="F1083" s="54" t="s">
        <v>157</v>
      </c>
      <c r="G1083" s="54" t="s">
        <v>158</v>
      </c>
      <c r="H1083" s="54" t="s">
        <v>159</v>
      </c>
      <c r="I1083" s="54" t="s">
        <v>160</v>
      </c>
      <c r="J1083" s="55" t="s">
        <v>161</v>
      </c>
      <c r="K1083" s="450"/>
    </row>
    <row r="1084" spans="1:11" ht="15" customHeight="1" x14ac:dyDescent="0.2">
      <c r="B1084" s="56" t="s">
        <v>162</v>
      </c>
      <c r="C1084" s="57"/>
      <c r="D1084" s="58"/>
      <c r="E1084" s="58"/>
      <c r="F1084" s="58"/>
      <c r="G1084" s="58"/>
      <c r="H1084" s="58"/>
      <c r="I1084" s="58"/>
      <c r="J1084" s="58"/>
      <c r="K1084" s="106"/>
    </row>
    <row r="1085" spans="1:11" ht="18.75" customHeight="1" x14ac:dyDescent="0.2">
      <c r="B1085" s="24" t="s">
        <v>163</v>
      </c>
      <c r="C1085" s="25">
        <v>5000</v>
      </c>
      <c r="D1085" s="26"/>
      <c r="E1085" s="26"/>
      <c r="F1085" s="26"/>
      <c r="G1085" s="26"/>
      <c r="H1085" s="26"/>
      <c r="I1085" s="26"/>
      <c r="J1085" s="26"/>
      <c r="K1085" s="161">
        <f t="shared" ref="K1085:K1101" si="51">ROUND(SUM(D1085:J1085),2)</f>
        <v>0</v>
      </c>
    </row>
    <row r="1086" spans="1:11" ht="18.75" customHeight="1" x14ac:dyDescent="0.2">
      <c r="B1086" s="60" t="s">
        <v>164</v>
      </c>
      <c r="C1086" s="25">
        <v>6100</v>
      </c>
      <c r="D1086" s="26"/>
      <c r="E1086" s="26"/>
      <c r="F1086" s="26"/>
      <c r="G1086" s="26"/>
      <c r="H1086" s="26"/>
      <c r="I1086" s="26"/>
      <c r="J1086" s="26"/>
      <c r="K1086" s="161">
        <f t="shared" si="51"/>
        <v>0</v>
      </c>
    </row>
    <row r="1087" spans="1:11" ht="18.75" customHeight="1" x14ac:dyDescent="0.2">
      <c r="B1087" s="60" t="s">
        <v>165</v>
      </c>
      <c r="C1087" s="25">
        <v>6200</v>
      </c>
      <c r="D1087" s="26"/>
      <c r="E1087" s="26"/>
      <c r="F1087" s="26"/>
      <c r="G1087" s="26"/>
      <c r="H1087" s="26"/>
      <c r="I1087" s="26"/>
      <c r="J1087" s="26"/>
      <c r="K1087" s="161">
        <f t="shared" si="51"/>
        <v>0</v>
      </c>
    </row>
    <row r="1088" spans="1:11" ht="18.75" customHeight="1" x14ac:dyDescent="0.2">
      <c r="B1088" s="60" t="s">
        <v>166</v>
      </c>
      <c r="C1088" s="25">
        <v>6300</v>
      </c>
      <c r="D1088" s="26"/>
      <c r="E1088" s="26"/>
      <c r="F1088" s="26"/>
      <c r="G1088" s="26"/>
      <c r="H1088" s="26"/>
      <c r="I1088" s="26"/>
      <c r="J1088" s="26"/>
      <c r="K1088" s="161">
        <f t="shared" si="51"/>
        <v>0</v>
      </c>
    </row>
    <row r="1089" spans="2:11" ht="18.75" customHeight="1" x14ac:dyDescent="0.2">
      <c r="B1089" s="60" t="s">
        <v>167</v>
      </c>
      <c r="C1089" s="25">
        <v>6400</v>
      </c>
      <c r="D1089" s="26"/>
      <c r="E1089" s="26"/>
      <c r="F1089" s="26"/>
      <c r="G1089" s="26"/>
      <c r="H1089" s="26"/>
      <c r="I1089" s="26"/>
      <c r="J1089" s="26"/>
      <c r="K1089" s="161">
        <f t="shared" si="51"/>
        <v>0</v>
      </c>
    </row>
    <row r="1090" spans="2:11" ht="18.75" customHeight="1" x14ac:dyDescent="0.2">
      <c r="B1090" s="60" t="s">
        <v>168</v>
      </c>
      <c r="C1090" s="25">
        <v>6500</v>
      </c>
      <c r="D1090" s="26"/>
      <c r="E1090" s="26"/>
      <c r="F1090" s="26"/>
      <c r="G1090" s="26"/>
      <c r="H1090" s="26"/>
      <c r="I1090" s="26"/>
      <c r="J1090" s="26"/>
      <c r="K1090" s="161">
        <f t="shared" si="51"/>
        <v>0</v>
      </c>
    </row>
    <row r="1091" spans="2:11" ht="18.75" customHeight="1" x14ac:dyDescent="0.2">
      <c r="B1091" s="60" t="s">
        <v>169</v>
      </c>
      <c r="C1091" s="25">
        <v>7100</v>
      </c>
      <c r="D1091" s="26"/>
      <c r="E1091" s="26"/>
      <c r="F1091" s="26"/>
      <c r="G1091" s="26"/>
      <c r="H1091" s="26"/>
      <c r="I1091" s="26"/>
      <c r="J1091" s="26"/>
      <c r="K1091" s="161">
        <f t="shared" si="51"/>
        <v>0</v>
      </c>
    </row>
    <row r="1092" spans="2:11" ht="18.75" customHeight="1" x14ac:dyDescent="0.2">
      <c r="B1092" s="60" t="s">
        <v>170</v>
      </c>
      <c r="C1092" s="25">
        <v>7200</v>
      </c>
      <c r="D1092" s="26"/>
      <c r="E1092" s="26"/>
      <c r="F1092" s="26"/>
      <c r="G1092" s="26"/>
      <c r="H1092" s="26"/>
      <c r="I1092" s="26"/>
      <c r="J1092" s="26"/>
      <c r="K1092" s="161">
        <f t="shared" si="51"/>
        <v>0</v>
      </c>
    </row>
    <row r="1093" spans="2:11" ht="18.75" customHeight="1" x14ac:dyDescent="0.2">
      <c r="B1093" s="60" t="s">
        <v>171</v>
      </c>
      <c r="C1093" s="25">
        <v>7300</v>
      </c>
      <c r="D1093" s="26"/>
      <c r="E1093" s="26"/>
      <c r="F1093" s="26"/>
      <c r="G1093" s="26"/>
      <c r="H1093" s="26"/>
      <c r="I1093" s="26"/>
      <c r="J1093" s="26"/>
      <c r="K1093" s="161">
        <f t="shared" si="51"/>
        <v>0</v>
      </c>
    </row>
    <row r="1094" spans="2:11" ht="18.75" customHeight="1" x14ac:dyDescent="0.2">
      <c r="B1094" s="60" t="s">
        <v>172</v>
      </c>
      <c r="C1094" s="25">
        <v>7410</v>
      </c>
      <c r="D1094" s="26"/>
      <c r="E1094" s="26"/>
      <c r="F1094" s="26"/>
      <c r="G1094" s="26"/>
      <c r="H1094" s="26"/>
      <c r="I1094" s="26"/>
      <c r="J1094" s="26"/>
      <c r="K1094" s="161">
        <f t="shared" si="51"/>
        <v>0</v>
      </c>
    </row>
    <row r="1095" spans="2:11" ht="18.75" customHeight="1" x14ac:dyDescent="0.2">
      <c r="B1095" s="60" t="s">
        <v>173</v>
      </c>
      <c r="C1095" s="25">
        <v>7500</v>
      </c>
      <c r="D1095" s="26"/>
      <c r="E1095" s="26"/>
      <c r="F1095" s="26"/>
      <c r="G1095" s="26"/>
      <c r="H1095" s="26"/>
      <c r="I1095" s="26"/>
      <c r="J1095" s="26"/>
      <c r="K1095" s="161">
        <f t="shared" si="51"/>
        <v>0</v>
      </c>
    </row>
    <row r="1096" spans="2:11" ht="18.75" customHeight="1" x14ac:dyDescent="0.2">
      <c r="B1096" s="60" t="s">
        <v>175</v>
      </c>
      <c r="C1096" s="25">
        <v>7700</v>
      </c>
      <c r="D1096" s="26"/>
      <c r="E1096" s="26"/>
      <c r="F1096" s="26"/>
      <c r="G1096" s="26"/>
      <c r="H1096" s="26"/>
      <c r="I1096" s="26"/>
      <c r="J1096" s="26"/>
      <c r="K1096" s="161">
        <f t="shared" si="51"/>
        <v>0</v>
      </c>
    </row>
    <row r="1097" spans="2:11" ht="18.75" customHeight="1" x14ac:dyDescent="0.2">
      <c r="B1097" s="60" t="s">
        <v>176</v>
      </c>
      <c r="C1097" s="113">
        <v>7800</v>
      </c>
      <c r="D1097" s="26"/>
      <c r="E1097" s="26"/>
      <c r="F1097" s="26"/>
      <c r="G1097" s="26"/>
      <c r="H1097" s="26"/>
      <c r="I1097" s="26"/>
      <c r="J1097" s="26"/>
      <c r="K1097" s="161">
        <f t="shared" si="51"/>
        <v>0</v>
      </c>
    </row>
    <row r="1098" spans="2:11" ht="18.75" customHeight="1" x14ac:dyDescent="0.2">
      <c r="B1098" s="60" t="s">
        <v>177</v>
      </c>
      <c r="C1098" s="25">
        <v>7900</v>
      </c>
      <c r="D1098" s="26"/>
      <c r="E1098" s="26"/>
      <c r="F1098" s="26"/>
      <c r="G1098" s="26"/>
      <c r="H1098" s="26"/>
      <c r="I1098" s="26"/>
      <c r="J1098" s="26"/>
      <c r="K1098" s="161">
        <f t="shared" si="51"/>
        <v>0</v>
      </c>
    </row>
    <row r="1099" spans="2:11" ht="18.75" customHeight="1" x14ac:dyDescent="0.2">
      <c r="B1099" s="60" t="s">
        <v>178</v>
      </c>
      <c r="C1099" s="25">
        <v>8100</v>
      </c>
      <c r="D1099" s="26"/>
      <c r="E1099" s="26"/>
      <c r="F1099" s="26"/>
      <c r="G1099" s="26"/>
      <c r="H1099" s="26"/>
      <c r="I1099" s="26"/>
      <c r="J1099" s="26"/>
      <c r="K1099" s="161">
        <f t="shared" si="51"/>
        <v>0</v>
      </c>
    </row>
    <row r="1100" spans="2:11" ht="18.75" customHeight="1" x14ac:dyDescent="0.2">
      <c r="B1100" s="60" t="s">
        <v>179</v>
      </c>
      <c r="C1100" s="25">
        <v>8200</v>
      </c>
      <c r="D1100" s="26"/>
      <c r="E1100" s="26"/>
      <c r="F1100" s="26"/>
      <c r="G1100" s="26"/>
      <c r="H1100" s="26"/>
      <c r="I1100" s="26"/>
      <c r="J1100" s="26"/>
      <c r="K1100" s="161">
        <f t="shared" si="51"/>
        <v>0</v>
      </c>
    </row>
    <row r="1101" spans="2:11" ht="18.75" customHeight="1" x14ac:dyDescent="0.2">
      <c r="B1101" s="60" t="s">
        <v>180</v>
      </c>
      <c r="C1101" s="25">
        <v>9100</v>
      </c>
      <c r="D1101" s="26"/>
      <c r="E1101" s="26"/>
      <c r="F1101" s="26"/>
      <c r="G1101" s="26"/>
      <c r="H1101" s="26"/>
      <c r="I1101" s="26"/>
      <c r="J1101" s="26"/>
      <c r="K1101" s="161">
        <f t="shared" si="51"/>
        <v>0</v>
      </c>
    </row>
    <row r="1102" spans="2:11" ht="14.25" customHeight="1" x14ac:dyDescent="0.2">
      <c r="B1102" s="61" t="s">
        <v>181</v>
      </c>
      <c r="C1102" s="29"/>
      <c r="D1102" s="62"/>
      <c r="E1102" s="62"/>
      <c r="F1102" s="62"/>
      <c r="G1102" s="62"/>
      <c r="H1102" s="62"/>
      <c r="I1102" s="30"/>
      <c r="J1102" s="62"/>
      <c r="K1102" s="106"/>
    </row>
    <row r="1103" spans="2:11" ht="18.75" customHeight="1" x14ac:dyDescent="0.2">
      <c r="B1103" s="60" t="s">
        <v>182</v>
      </c>
      <c r="C1103" s="25">
        <v>7420</v>
      </c>
      <c r="D1103" s="64"/>
      <c r="E1103" s="64"/>
      <c r="F1103" s="64"/>
      <c r="G1103" s="64"/>
      <c r="H1103" s="64"/>
      <c r="I1103" s="26"/>
      <c r="J1103" s="64"/>
      <c r="K1103" s="161">
        <f>ROUND(I1103,2)</f>
        <v>0</v>
      </c>
    </row>
    <row r="1104" spans="2:11" ht="18.75" customHeight="1" x14ac:dyDescent="0.2">
      <c r="B1104" s="60" t="s">
        <v>183</v>
      </c>
      <c r="C1104" s="25">
        <v>9300</v>
      </c>
      <c r="D1104" s="64"/>
      <c r="E1104" s="64"/>
      <c r="F1104" s="64"/>
      <c r="G1104" s="64"/>
      <c r="H1104" s="64"/>
      <c r="I1104" s="26"/>
      <c r="J1104" s="64"/>
      <c r="K1104" s="161">
        <f>ROUND(I1104,2)</f>
        <v>0</v>
      </c>
    </row>
    <row r="1105" spans="2:11" ht="14.25" customHeight="1" x14ac:dyDescent="0.2">
      <c r="B1105" s="61" t="s">
        <v>184</v>
      </c>
      <c r="C1105" s="29"/>
      <c r="D1105" s="62"/>
      <c r="E1105" s="62"/>
      <c r="F1105" s="62"/>
      <c r="G1105" s="62"/>
      <c r="H1105" s="62"/>
      <c r="I1105" s="62"/>
      <c r="J1105" s="30"/>
      <c r="K1105" s="106"/>
    </row>
    <row r="1106" spans="2:11" ht="18.75" customHeight="1" x14ac:dyDescent="0.2">
      <c r="B1106" s="60" t="s">
        <v>185</v>
      </c>
      <c r="C1106" s="25">
        <v>710</v>
      </c>
      <c r="D1106" s="64"/>
      <c r="E1106" s="64"/>
      <c r="F1106" s="64"/>
      <c r="G1106" s="64"/>
      <c r="H1106" s="64"/>
      <c r="I1106" s="64"/>
      <c r="J1106" s="26"/>
      <c r="K1106" s="161">
        <f>ROUND(J1106,2)</f>
        <v>0</v>
      </c>
    </row>
    <row r="1107" spans="2:11" ht="18.75" customHeight="1" x14ac:dyDescent="0.2">
      <c r="B1107" s="60" t="s">
        <v>186</v>
      </c>
      <c r="C1107" s="25">
        <v>720</v>
      </c>
      <c r="D1107" s="64"/>
      <c r="E1107" s="64"/>
      <c r="F1107" s="64"/>
      <c r="G1107" s="64"/>
      <c r="H1107" s="64"/>
      <c r="I1107" s="64"/>
      <c r="J1107" s="26"/>
      <c r="K1107" s="169">
        <f>ROUND(J1107,2)</f>
        <v>0</v>
      </c>
    </row>
    <row r="1108" spans="2:11" ht="18.75" customHeight="1" x14ac:dyDescent="0.2">
      <c r="B1108" s="65" t="s">
        <v>187</v>
      </c>
      <c r="C1108" s="27"/>
      <c r="D1108" s="28">
        <f>ROUND(SUM(D1085:D1101),2)</f>
        <v>0</v>
      </c>
      <c r="E1108" s="66">
        <f>ROUND(SUM(E1085:E1101),2)</f>
        <v>0</v>
      </c>
      <c r="F1108" s="66">
        <f>ROUND(SUM(F1085:F1101),2)</f>
        <v>0</v>
      </c>
      <c r="G1108" s="66">
        <f>ROUND(SUM(G1085:G1101),2)</f>
        <v>0</v>
      </c>
      <c r="H1108" s="66">
        <f>ROUND(SUM(H1085:H1101),2)</f>
        <v>0</v>
      </c>
      <c r="I1108" s="66">
        <f>ROUND(SUM(I1085:I1101)+SUM(I1103:I1104),2)</f>
        <v>0</v>
      </c>
      <c r="J1108" s="66">
        <f>ROUND(SUM(J1085:J1101)+SUM(J1106:J1107),2)</f>
        <v>0</v>
      </c>
      <c r="K1108" s="66">
        <f>ROUND(SUM(D1108:J1108),2)</f>
        <v>0</v>
      </c>
    </row>
    <row r="1109" spans="2:11" ht="18.75" customHeight="1" x14ac:dyDescent="0.2">
      <c r="B1109" s="67" t="s">
        <v>188</v>
      </c>
      <c r="C1109" s="27"/>
      <c r="D1109" s="68"/>
      <c r="E1109" s="68"/>
      <c r="F1109" s="68"/>
      <c r="G1109" s="69"/>
      <c r="H1109" s="69"/>
      <c r="I1109" s="69"/>
      <c r="J1109" s="70"/>
      <c r="K1109" s="28">
        <f>ROUND(D1081-K1108,2)</f>
        <v>0</v>
      </c>
    </row>
    <row r="1110" spans="2:11" ht="30" customHeight="1" x14ac:dyDescent="0.2">
      <c r="B1110" s="73" t="s">
        <v>194</v>
      </c>
      <c r="C1110" s="214" t="s">
        <v>12</v>
      </c>
      <c r="D1110" s="215"/>
    </row>
    <row r="1111" spans="2:11" ht="18.75" customHeight="1" x14ac:dyDescent="0.2">
      <c r="B1111" s="74" t="s">
        <v>260</v>
      </c>
      <c r="C1111" s="75">
        <v>3730</v>
      </c>
      <c r="D1111" s="26"/>
    </row>
    <row r="1112" spans="2:11" ht="18.75" customHeight="1" x14ac:dyDescent="0.2">
      <c r="B1112" s="216" t="s">
        <v>197</v>
      </c>
      <c r="C1112" s="210">
        <v>3740</v>
      </c>
      <c r="D1112" s="34"/>
    </row>
    <row r="1113" spans="2:11" ht="14.25" customHeight="1" x14ac:dyDescent="0.2">
      <c r="B1113" s="56" t="s">
        <v>198</v>
      </c>
      <c r="C1113" s="217"/>
      <c r="D1113" s="218"/>
    </row>
    <row r="1114" spans="2:11" ht="18.75" customHeight="1" x14ac:dyDescent="0.2">
      <c r="B1114" s="24" t="s">
        <v>261</v>
      </c>
      <c r="C1114" s="75">
        <v>3610</v>
      </c>
      <c r="D1114" s="26"/>
    </row>
    <row r="1115" spans="2:11" ht="18.75" customHeight="1" x14ac:dyDescent="0.2">
      <c r="B1115" s="24" t="s">
        <v>199</v>
      </c>
      <c r="C1115" s="75">
        <v>3620</v>
      </c>
      <c r="D1115" s="26"/>
    </row>
    <row r="1116" spans="2:11" ht="18.75" customHeight="1" x14ac:dyDescent="0.2">
      <c r="B1116" s="24" t="s">
        <v>200</v>
      </c>
      <c r="C1116" s="75">
        <v>3630</v>
      </c>
      <c r="D1116" s="26"/>
    </row>
    <row r="1117" spans="2:11" ht="18.75" customHeight="1" x14ac:dyDescent="0.2">
      <c r="B1117" s="85" t="s">
        <v>201</v>
      </c>
      <c r="C1117" s="210">
        <v>3640</v>
      </c>
      <c r="D1117" s="34"/>
    </row>
    <row r="1118" spans="2:11" ht="18.75" customHeight="1" x14ac:dyDescent="0.2">
      <c r="B1118" s="85" t="s">
        <v>203</v>
      </c>
      <c r="C1118" s="210">
        <v>3670</v>
      </c>
      <c r="D1118" s="34"/>
    </row>
    <row r="1119" spans="2:11" ht="18.75" customHeight="1" x14ac:dyDescent="0.2">
      <c r="B1119" s="85" t="s">
        <v>204</v>
      </c>
      <c r="C1119" s="210">
        <v>3690</v>
      </c>
      <c r="D1119" s="34"/>
    </row>
    <row r="1120" spans="2:11" ht="18.75" customHeight="1" x14ac:dyDescent="0.2">
      <c r="B1120" s="85" t="s">
        <v>205</v>
      </c>
      <c r="C1120" s="210">
        <v>3600</v>
      </c>
      <c r="D1120" s="28">
        <f>ROUND(SUM(D1114:D1119),2)</f>
        <v>0</v>
      </c>
    </row>
    <row r="1121" spans="2:4" ht="14.25" customHeight="1" x14ac:dyDescent="0.2">
      <c r="B1121" s="56" t="s">
        <v>206</v>
      </c>
      <c r="C1121" s="217"/>
      <c r="D1121" s="30"/>
    </row>
    <row r="1122" spans="2:4" ht="18.75" customHeight="1" x14ac:dyDescent="0.2">
      <c r="B1122" s="24" t="s">
        <v>263</v>
      </c>
      <c r="C1122" s="75">
        <v>910</v>
      </c>
      <c r="D1122" s="26"/>
    </row>
    <row r="1123" spans="2:4" ht="18.75" customHeight="1" x14ac:dyDescent="0.2">
      <c r="B1123" s="24" t="s">
        <v>207</v>
      </c>
      <c r="C1123" s="75">
        <v>920</v>
      </c>
      <c r="D1123" s="26"/>
    </row>
    <row r="1124" spans="2:4" ht="18.75" customHeight="1" x14ac:dyDescent="0.2">
      <c r="B1124" s="24" t="s">
        <v>208</v>
      </c>
      <c r="C1124" s="75">
        <v>930</v>
      </c>
      <c r="D1124" s="26"/>
    </row>
    <row r="1125" spans="2:4" ht="18.75" customHeight="1" x14ac:dyDescent="0.2">
      <c r="B1125" s="85" t="s">
        <v>209</v>
      </c>
      <c r="C1125" s="210">
        <v>940</v>
      </c>
      <c r="D1125" s="34"/>
    </row>
    <row r="1126" spans="2:4" ht="18.75" customHeight="1" x14ac:dyDescent="0.2">
      <c r="B1126" s="24" t="s">
        <v>211</v>
      </c>
      <c r="C1126" s="75">
        <v>970</v>
      </c>
      <c r="D1126" s="35"/>
    </row>
    <row r="1127" spans="2:4" ht="18.75" customHeight="1" x14ac:dyDescent="0.2">
      <c r="B1127" s="24" t="s">
        <v>212</v>
      </c>
      <c r="C1127" s="75">
        <v>990</v>
      </c>
      <c r="D1127" s="45"/>
    </row>
    <row r="1128" spans="2:4" ht="18.75" customHeight="1" x14ac:dyDescent="0.2">
      <c r="B1128" s="24" t="s">
        <v>213</v>
      </c>
      <c r="C1128" s="75">
        <v>9700</v>
      </c>
      <c r="D1128" s="28">
        <f>ROUND(SUM(D1122:D1127),2)</f>
        <v>0</v>
      </c>
    </row>
    <row r="1129" spans="2:4" ht="18.75" customHeight="1" x14ac:dyDescent="0.2">
      <c r="B1129" s="46" t="s">
        <v>214</v>
      </c>
      <c r="C1129" s="77"/>
      <c r="D1129" s="28">
        <f>ROUND(SUM(D1111:D1112)+D1120+D1128,2)</f>
        <v>0</v>
      </c>
    </row>
    <row r="1130" spans="2:4" ht="18.75" customHeight="1" x14ac:dyDescent="0.2">
      <c r="B1130" s="46" t="s">
        <v>264</v>
      </c>
      <c r="C1130" s="77"/>
      <c r="D1130" s="28">
        <f>ROUND(K1109+D1129,2)</f>
        <v>0</v>
      </c>
    </row>
    <row r="1131" spans="2:4" ht="18.75" customHeight="1" x14ac:dyDescent="0.2">
      <c r="B1131" s="74" t="str">
        <f>B146</f>
        <v>Fund Balance, July 1, 2020</v>
      </c>
      <c r="C1131" s="75">
        <v>2800</v>
      </c>
      <c r="D1131" s="26"/>
    </row>
    <row r="1132" spans="2:4" ht="18.75" customHeight="1" x14ac:dyDescent="0.2">
      <c r="B1132" s="74" t="s">
        <v>216</v>
      </c>
      <c r="C1132" s="75">
        <v>2891</v>
      </c>
      <c r="D1132" s="26"/>
    </row>
    <row r="1133" spans="2:4" ht="14.25" customHeight="1" x14ac:dyDescent="0.2">
      <c r="B1133" s="82" t="s">
        <v>217</v>
      </c>
      <c r="C1133" s="83"/>
      <c r="D1133" s="44"/>
    </row>
    <row r="1134" spans="2:4" ht="18.75" customHeight="1" x14ac:dyDescent="0.2">
      <c r="B1134" s="60" t="s">
        <v>218</v>
      </c>
      <c r="C1134" s="84">
        <v>2710</v>
      </c>
      <c r="D1134" s="45"/>
    </row>
    <row r="1135" spans="2:4" ht="18.75" customHeight="1" x14ac:dyDescent="0.2">
      <c r="B1135" s="24" t="s">
        <v>219</v>
      </c>
      <c r="C1135" s="75">
        <v>2720</v>
      </c>
      <c r="D1135" s="26"/>
    </row>
    <row r="1136" spans="2:4" ht="18.75" customHeight="1" x14ac:dyDescent="0.2">
      <c r="B1136" s="24" t="s">
        <v>220</v>
      </c>
      <c r="C1136" s="75">
        <v>2730</v>
      </c>
      <c r="D1136" s="26"/>
    </row>
    <row r="1137" spans="1:20" ht="18.75" customHeight="1" x14ac:dyDescent="0.2">
      <c r="B1137" s="24" t="s">
        <v>221</v>
      </c>
      <c r="C1137" s="75">
        <v>2740</v>
      </c>
      <c r="D1137" s="26"/>
    </row>
    <row r="1138" spans="1:20" ht="18.75" customHeight="1" x14ac:dyDescent="0.2">
      <c r="B1138" s="24" t="s">
        <v>222</v>
      </c>
      <c r="C1138" s="75">
        <v>2750</v>
      </c>
      <c r="D1138" s="35"/>
    </row>
    <row r="1139" spans="1:20" ht="18.75" customHeight="1" x14ac:dyDescent="0.2">
      <c r="B1139" s="85" t="str">
        <f>B154</f>
        <v>Total Fund Balances, June 30, 2021</v>
      </c>
      <c r="C1139" s="33">
        <v>2700</v>
      </c>
      <c r="D1139" s="114">
        <f>ROUND(SUM(D1134:D1138),2)</f>
        <v>0</v>
      </c>
    </row>
    <row r="1140" spans="1:20" ht="12.75" x14ac:dyDescent="0.2">
      <c r="B1140" s="88"/>
      <c r="C1140" s="88"/>
      <c r="D1140" s="88"/>
    </row>
    <row r="1141" spans="1:20" ht="12.75" x14ac:dyDescent="0.2">
      <c r="B1141" s="88" t="s">
        <v>189</v>
      </c>
      <c r="C1141" s="88"/>
      <c r="D1141" s="88"/>
      <c r="S1141" s="219"/>
    </row>
    <row r="1142" spans="1:20" ht="12.75" x14ac:dyDescent="0.2"/>
    <row r="1143" spans="1:20" s="219" customFormat="1" ht="12.75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7"/>
    </row>
    <row r="1144" spans="1:20" ht="12.75" x14ac:dyDescent="0.2">
      <c r="A1144" s="88" t="s">
        <v>454</v>
      </c>
      <c r="B1144" s="2" t="str">
        <f>$B$1</f>
        <v>DISTRICT SCHOOL BOARD OF OKEECHOBEE COUNTY</v>
      </c>
      <c r="C1144" s="220"/>
      <c r="H1144" s="3"/>
      <c r="J1144" s="88"/>
      <c r="K1144" s="14" t="s">
        <v>455</v>
      </c>
      <c r="T1144" s="221"/>
    </row>
    <row r="1145" spans="1:20" ht="12.75" x14ac:dyDescent="0.2">
      <c r="A1145" s="1" t="s">
        <v>456</v>
      </c>
      <c r="B1145" s="2" t="s">
        <v>457</v>
      </c>
      <c r="C1145" s="220"/>
      <c r="J1145" s="88"/>
      <c r="K1145" s="8" t="s">
        <v>458</v>
      </c>
    </row>
    <row r="1146" spans="1:20" ht="12.75" x14ac:dyDescent="0.2">
      <c r="A1146" s="1" t="s">
        <v>456</v>
      </c>
      <c r="B1146" s="52" t="str">
        <f>B4</f>
        <v>For the Fiscal Year Ended June 30, 2021</v>
      </c>
      <c r="C1146" s="220"/>
      <c r="J1146" s="88"/>
      <c r="K1146" s="93" t="s">
        <v>459</v>
      </c>
    </row>
    <row r="1147" spans="1:20" ht="18.75" customHeight="1" x14ac:dyDescent="0.2">
      <c r="A1147" s="177" t="s">
        <v>456</v>
      </c>
      <c r="B1147" s="418" t="s">
        <v>460</v>
      </c>
      <c r="C1147" s="451" t="s">
        <v>12</v>
      </c>
      <c r="D1147" s="222" t="s">
        <v>461</v>
      </c>
      <c r="E1147" s="222" t="s">
        <v>461</v>
      </c>
      <c r="F1147" s="222" t="s">
        <v>461</v>
      </c>
      <c r="G1147" s="222" t="s">
        <v>461</v>
      </c>
      <c r="H1147" s="222" t="s">
        <v>462</v>
      </c>
      <c r="I1147" s="222" t="s">
        <v>463</v>
      </c>
      <c r="J1147" s="222" t="s">
        <v>463</v>
      </c>
      <c r="K1147" s="443" t="s">
        <v>310</v>
      </c>
      <c r="L1147" s="219"/>
      <c r="M1147" s="219"/>
      <c r="N1147" s="219"/>
      <c r="O1147" s="219"/>
      <c r="P1147" s="219"/>
      <c r="Q1147" s="219"/>
      <c r="R1147" s="219"/>
    </row>
    <row r="1148" spans="1:20" ht="15.75" customHeight="1" x14ac:dyDescent="0.2">
      <c r="A1148" s="1" t="s">
        <v>456</v>
      </c>
      <c r="B1148" s="440"/>
      <c r="C1148" s="452"/>
      <c r="D1148" s="223">
        <v>911</v>
      </c>
      <c r="E1148" s="223">
        <v>912</v>
      </c>
      <c r="F1148" s="223">
        <v>913</v>
      </c>
      <c r="G1148" s="223">
        <v>914</v>
      </c>
      <c r="H1148" s="223">
        <v>915</v>
      </c>
      <c r="I1148" s="223">
        <v>921</v>
      </c>
      <c r="J1148" s="223">
        <v>922</v>
      </c>
      <c r="K1148" s="444"/>
    </row>
    <row r="1149" spans="1:20" ht="15.75" customHeight="1" x14ac:dyDescent="0.2">
      <c r="B1149" s="224" t="s">
        <v>464</v>
      </c>
      <c r="C1149" s="225"/>
      <c r="D1149" s="226"/>
      <c r="E1149" s="226"/>
      <c r="F1149" s="226"/>
      <c r="G1149" s="226"/>
      <c r="H1149" s="226"/>
      <c r="I1149" s="226"/>
      <c r="J1149" s="226"/>
      <c r="K1149" s="222"/>
    </row>
    <row r="1150" spans="1:20" ht="15.75" customHeight="1" x14ac:dyDescent="0.2">
      <c r="A1150" s="1" t="s">
        <v>465</v>
      </c>
      <c r="B1150" s="74" t="s">
        <v>466</v>
      </c>
      <c r="C1150" s="25">
        <v>3481</v>
      </c>
      <c r="D1150" s="45"/>
      <c r="E1150" s="45"/>
      <c r="F1150" s="45"/>
      <c r="G1150" s="45"/>
      <c r="H1150" s="45"/>
      <c r="I1150" s="45"/>
      <c r="J1150" s="45"/>
      <c r="K1150" s="79">
        <f>ROUND(SUM(D1150:J1150),2)</f>
        <v>0</v>
      </c>
    </row>
    <row r="1151" spans="1:20" ht="15.75" customHeight="1" x14ac:dyDescent="0.2">
      <c r="A1151" s="1" t="s">
        <v>465</v>
      </c>
      <c r="B1151" s="216" t="s">
        <v>467</v>
      </c>
      <c r="C1151" s="33">
        <v>3482</v>
      </c>
      <c r="D1151" s="35"/>
      <c r="E1151" s="35"/>
      <c r="F1151" s="35"/>
      <c r="G1151" s="35"/>
      <c r="H1151" s="35"/>
      <c r="I1151" s="35"/>
      <c r="J1151" s="35"/>
      <c r="K1151" s="28">
        <f>ROUND(SUM(D1151:J1151),2)</f>
        <v>0</v>
      </c>
    </row>
    <row r="1152" spans="1:20" ht="15.75" customHeight="1" x14ac:dyDescent="0.2">
      <c r="A1152" s="1" t="s">
        <v>465</v>
      </c>
      <c r="B1152" s="74" t="s">
        <v>468</v>
      </c>
      <c r="C1152" s="75">
        <v>3484</v>
      </c>
      <c r="D1152" s="26"/>
      <c r="E1152" s="26"/>
      <c r="F1152" s="26"/>
      <c r="G1152" s="26"/>
      <c r="H1152" s="26"/>
      <c r="I1152" s="26"/>
      <c r="J1152" s="26"/>
      <c r="K1152" s="59">
        <f>ROUND(SUM(D1152:J1152),2)</f>
        <v>0</v>
      </c>
    </row>
    <row r="1153" spans="1:11" ht="15.75" customHeight="1" x14ac:dyDescent="0.2">
      <c r="A1153" s="1" t="s">
        <v>465</v>
      </c>
      <c r="B1153" s="74" t="s">
        <v>469</v>
      </c>
      <c r="C1153" s="75">
        <v>3489</v>
      </c>
      <c r="D1153" s="26"/>
      <c r="E1153" s="26"/>
      <c r="F1153" s="26"/>
      <c r="G1153" s="26"/>
      <c r="H1153" s="26"/>
      <c r="I1153" s="26"/>
      <c r="J1153" s="26"/>
      <c r="K1153" s="59">
        <f>ROUND(SUM(D1153:J1153),2)</f>
        <v>0</v>
      </c>
    </row>
    <row r="1154" spans="1:11" ht="15.75" customHeight="1" x14ac:dyDescent="0.2">
      <c r="A1154" s="1" t="s">
        <v>456</v>
      </c>
      <c r="B1154" s="46" t="s">
        <v>470</v>
      </c>
      <c r="C1154" s="77"/>
      <c r="D1154" s="28">
        <f t="shared" ref="D1154:J1154" si="52">ROUND(SUM(D1150:D1153),2)</f>
        <v>0</v>
      </c>
      <c r="E1154" s="66">
        <f t="shared" si="52"/>
        <v>0</v>
      </c>
      <c r="F1154" s="66">
        <f t="shared" si="52"/>
        <v>0</v>
      </c>
      <c r="G1154" s="66">
        <f t="shared" si="52"/>
        <v>0</v>
      </c>
      <c r="H1154" s="66">
        <f t="shared" si="52"/>
        <v>0</v>
      </c>
      <c r="I1154" s="66">
        <f t="shared" si="52"/>
        <v>0</v>
      </c>
      <c r="J1154" s="66">
        <f t="shared" si="52"/>
        <v>0</v>
      </c>
      <c r="K1154" s="66">
        <f>ROUND(SUM(D1154:J1154),2)</f>
        <v>0</v>
      </c>
    </row>
    <row r="1155" spans="1:11" ht="15" customHeight="1" x14ac:dyDescent="0.2">
      <c r="A1155" s="1" t="s">
        <v>456</v>
      </c>
      <c r="B1155" s="208" t="s">
        <v>471</v>
      </c>
      <c r="C1155" s="227"/>
      <c r="D1155" s="228"/>
      <c r="E1155" s="228"/>
      <c r="F1155" s="228"/>
      <c r="G1155" s="228"/>
      <c r="H1155" s="228"/>
      <c r="I1155" s="228"/>
      <c r="J1155" s="228"/>
      <c r="K1155" s="228"/>
    </row>
    <row r="1156" spans="1:11" ht="15.75" customHeight="1" x14ac:dyDescent="0.2">
      <c r="A1156" s="1" t="s">
        <v>465</v>
      </c>
      <c r="B1156" s="74" t="s">
        <v>155</v>
      </c>
      <c r="C1156" s="25">
        <v>100</v>
      </c>
      <c r="D1156" s="45"/>
      <c r="E1156" s="45"/>
      <c r="F1156" s="45"/>
      <c r="G1156" s="45"/>
      <c r="H1156" s="45"/>
      <c r="I1156" s="45"/>
      <c r="J1156" s="45"/>
      <c r="K1156" s="79">
        <f t="shared" ref="K1156:K1165" si="53">ROUND(SUM(D1156:J1156),2)</f>
        <v>0</v>
      </c>
    </row>
    <row r="1157" spans="1:11" ht="15.75" customHeight="1" x14ac:dyDescent="0.2">
      <c r="A1157" s="1" t="s">
        <v>465</v>
      </c>
      <c r="B1157" s="216" t="s">
        <v>253</v>
      </c>
      <c r="C1157" s="33">
        <v>200</v>
      </c>
      <c r="D1157" s="35"/>
      <c r="E1157" s="35"/>
      <c r="F1157" s="35"/>
      <c r="G1157" s="35"/>
      <c r="H1157" s="35"/>
      <c r="I1157" s="35"/>
      <c r="J1157" s="35"/>
      <c r="K1157" s="28">
        <f t="shared" si="53"/>
        <v>0</v>
      </c>
    </row>
    <row r="1158" spans="1:11" ht="15.75" customHeight="1" x14ac:dyDescent="0.2">
      <c r="A1158" s="1" t="s">
        <v>465</v>
      </c>
      <c r="B1158" s="74" t="s">
        <v>254</v>
      </c>
      <c r="C1158" s="75">
        <v>300</v>
      </c>
      <c r="D1158" s="26"/>
      <c r="E1158" s="26"/>
      <c r="F1158" s="26"/>
      <c r="G1158" s="26"/>
      <c r="H1158" s="26"/>
      <c r="I1158" s="26"/>
      <c r="J1158" s="26"/>
      <c r="K1158" s="59">
        <f t="shared" si="53"/>
        <v>0</v>
      </c>
    </row>
    <row r="1159" spans="1:11" ht="15.75" customHeight="1" x14ac:dyDescent="0.2">
      <c r="A1159" s="1" t="s">
        <v>465</v>
      </c>
      <c r="B1159" s="74" t="s">
        <v>255</v>
      </c>
      <c r="C1159" s="75">
        <v>400</v>
      </c>
      <c r="D1159" s="26"/>
      <c r="E1159" s="26"/>
      <c r="F1159" s="26"/>
      <c r="G1159" s="26"/>
      <c r="H1159" s="26"/>
      <c r="I1159" s="26"/>
      <c r="J1159" s="26"/>
      <c r="K1159" s="59">
        <f t="shared" si="53"/>
        <v>0</v>
      </c>
    </row>
    <row r="1160" spans="1:11" ht="15.75" customHeight="1" x14ac:dyDescent="0.2">
      <c r="A1160" s="1" t="s">
        <v>465</v>
      </c>
      <c r="B1160" s="74" t="s">
        <v>256</v>
      </c>
      <c r="C1160" s="75">
        <v>500</v>
      </c>
      <c r="D1160" s="26"/>
      <c r="E1160" s="26"/>
      <c r="F1160" s="26"/>
      <c r="G1160" s="26"/>
      <c r="H1160" s="26"/>
      <c r="I1160" s="26"/>
      <c r="J1160" s="26"/>
      <c r="K1160" s="59">
        <f t="shared" si="53"/>
        <v>0</v>
      </c>
    </row>
    <row r="1161" spans="1:11" ht="15.75" customHeight="1" x14ac:dyDescent="0.2">
      <c r="A1161" s="1" t="s">
        <v>465</v>
      </c>
      <c r="B1161" s="74" t="s">
        <v>472</v>
      </c>
      <c r="C1161" s="75">
        <v>600</v>
      </c>
      <c r="D1161" s="26"/>
      <c r="E1161" s="26"/>
      <c r="F1161" s="26"/>
      <c r="G1161" s="26"/>
      <c r="H1161" s="26"/>
      <c r="I1161" s="26"/>
      <c r="J1161" s="26"/>
      <c r="K1161" s="59">
        <f t="shared" si="53"/>
        <v>0</v>
      </c>
    </row>
    <row r="1162" spans="1:11" ht="15.75" customHeight="1" x14ac:dyDescent="0.2">
      <c r="A1162" s="1" t="s">
        <v>465</v>
      </c>
      <c r="B1162" s="74" t="s">
        <v>161</v>
      </c>
      <c r="C1162" s="75">
        <v>700</v>
      </c>
      <c r="D1162" s="26"/>
      <c r="E1162" s="26"/>
      <c r="F1162" s="26"/>
      <c r="G1162" s="26"/>
      <c r="H1162" s="26"/>
      <c r="I1162" s="26"/>
      <c r="J1162" s="26"/>
      <c r="K1162" s="59">
        <f t="shared" si="53"/>
        <v>0</v>
      </c>
    </row>
    <row r="1163" spans="1:11" ht="15.75" customHeight="1" x14ac:dyDescent="0.2">
      <c r="A1163" s="1" t="s">
        <v>465</v>
      </c>
      <c r="B1163" s="74" t="s">
        <v>473</v>
      </c>
      <c r="C1163" s="75">
        <v>780</v>
      </c>
      <c r="D1163" s="26"/>
      <c r="E1163" s="26"/>
      <c r="F1163" s="26"/>
      <c r="G1163" s="26"/>
      <c r="H1163" s="26"/>
      <c r="I1163" s="26"/>
      <c r="J1163" s="26"/>
      <c r="K1163" s="59">
        <f t="shared" si="53"/>
        <v>0</v>
      </c>
    </row>
    <row r="1164" spans="1:11" ht="15.75" customHeight="1" x14ac:dyDescent="0.2">
      <c r="A1164" s="1" t="s">
        <v>456</v>
      </c>
      <c r="B1164" s="46" t="s">
        <v>474</v>
      </c>
      <c r="C1164" s="77"/>
      <c r="D1164" s="28">
        <f t="shared" ref="D1164:J1164" si="54">ROUND(SUM(D1156:D1163),2)</f>
        <v>0</v>
      </c>
      <c r="E1164" s="66">
        <f t="shared" si="54"/>
        <v>0</v>
      </c>
      <c r="F1164" s="66">
        <f t="shared" si="54"/>
        <v>0</v>
      </c>
      <c r="G1164" s="66">
        <f t="shared" si="54"/>
        <v>0</v>
      </c>
      <c r="H1164" s="66">
        <f t="shared" si="54"/>
        <v>0</v>
      </c>
      <c r="I1164" s="66">
        <f t="shared" si="54"/>
        <v>0</v>
      </c>
      <c r="J1164" s="66">
        <f t="shared" si="54"/>
        <v>0</v>
      </c>
      <c r="K1164" s="66">
        <f t="shared" si="53"/>
        <v>0</v>
      </c>
    </row>
    <row r="1165" spans="1:11" ht="15.75" customHeight="1" x14ac:dyDescent="0.2">
      <c r="A1165" s="1" t="s">
        <v>456</v>
      </c>
      <c r="B1165" s="46" t="s">
        <v>475</v>
      </c>
      <c r="C1165" s="77"/>
      <c r="D1165" s="28">
        <f>ROUND(D1154-D1164,2)</f>
        <v>0</v>
      </c>
      <c r="E1165" s="66">
        <f t="shared" ref="E1165:J1165" si="55">ROUND(E1154-E1164,2)</f>
        <v>0</v>
      </c>
      <c r="F1165" s="66">
        <f t="shared" si="55"/>
        <v>0</v>
      </c>
      <c r="G1165" s="66">
        <f t="shared" si="55"/>
        <v>0</v>
      </c>
      <c r="H1165" s="66">
        <f t="shared" si="55"/>
        <v>0</v>
      </c>
      <c r="I1165" s="66">
        <f t="shared" si="55"/>
        <v>0</v>
      </c>
      <c r="J1165" s="66">
        <f t="shared" si="55"/>
        <v>0</v>
      </c>
      <c r="K1165" s="66">
        <f t="shared" si="53"/>
        <v>0</v>
      </c>
    </row>
    <row r="1166" spans="1:11" ht="15" customHeight="1" x14ac:dyDescent="0.2">
      <c r="A1166" s="1" t="s">
        <v>456</v>
      </c>
      <c r="B1166" s="208" t="s">
        <v>476</v>
      </c>
      <c r="C1166" s="227"/>
      <c r="D1166" s="228"/>
      <c r="E1166" s="228"/>
      <c r="F1166" s="228"/>
      <c r="G1166" s="228"/>
      <c r="H1166" s="228"/>
      <c r="I1166" s="228"/>
      <c r="J1166" s="228"/>
      <c r="K1166" s="228"/>
    </row>
    <row r="1167" spans="1:11" ht="15.75" customHeight="1" x14ac:dyDescent="0.2">
      <c r="A1167" s="1" t="s">
        <v>477</v>
      </c>
      <c r="B1167" s="74" t="s">
        <v>96</v>
      </c>
      <c r="C1167" s="25">
        <v>3431</v>
      </c>
      <c r="D1167" s="45"/>
      <c r="E1167" s="45"/>
      <c r="F1167" s="45"/>
      <c r="G1167" s="45"/>
      <c r="H1167" s="45"/>
      <c r="I1167" s="45"/>
      <c r="J1167" s="45"/>
      <c r="K1167" s="79">
        <f t="shared" ref="K1167:K1178" si="56">ROUND(SUM(D1167:J1167),2)</f>
        <v>0</v>
      </c>
    </row>
    <row r="1168" spans="1:11" ht="15.75" customHeight="1" x14ac:dyDescent="0.2">
      <c r="A1168" s="1" t="s">
        <v>477</v>
      </c>
      <c r="B1168" s="216" t="s">
        <v>98</v>
      </c>
      <c r="C1168" s="33">
        <v>3432</v>
      </c>
      <c r="D1168" s="35"/>
      <c r="E1168" s="35"/>
      <c r="F1168" s="35"/>
      <c r="G1168" s="35"/>
      <c r="H1168" s="35"/>
      <c r="I1168" s="35"/>
      <c r="J1168" s="35"/>
      <c r="K1168" s="28">
        <f t="shared" si="56"/>
        <v>0</v>
      </c>
    </row>
    <row r="1169" spans="1:11" ht="15.75" customHeight="1" x14ac:dyDescent="0.2">
      <c r="A1169" s="1" t="s">
        <v>477</v>
      </c>
      <c r="B1169" s="74" t="s">
        <v>100</v>
      </c>
      <c r="C1169" s="75">
        <v>3433</v>
      </c>
      <c r="D1169" s="26"/>
      <c r="E1169" s="26"/>
      <c r="F1169" s="26"/>
      <c r="G1169" s="26"/>
      <c r="H1169" s="26"/>
      <c r="I1169" s="26"/>
      <c r="J1169" s="26"/>
      <c r="K1169" s="59">
        <f t="shared" si="56"/>
        <v>0</v>
      </c>
    </row>
    <row r="1170" spans="1:11" ht="15.75" customHeight="1" x14ac:dyDescent="0.2">
      <c r="A1170" s="1" t="s">
        <v>477</v>
      </c>
      <c r="B1170" s="74" t="s">
        <v>102</v>
      </c>
      <c r="C1170" s="75">
        <v>3440</v>
      </c>
      <c r="D1170" s="26"/>
      <c r="E1170" s="26"/>
      <c r="F1170" s="26"/>
      <c r="G1170" s="26"/>
      <c r="H1170" s="26"/>
      <c r="I1170" s="26"/>
      <c r="J1170" s="26"/>
      <c r="K1170" s="59">
        <f t="shared" si="56"/>
        <v>0</v>
      </c>
    </row>
    <row r="1171" spans="1:11" ht="15.75" customHeight="1" x14ac:dyDescent="0.2">
      <c r="A1171" s="1" t="s">
        <v>477</v>
      </c>
      <c r="B1171" s="74" t="s">
        <v>143</v>
      </c>
      <c r="C1171" s="75">
        <v>3495</v>
      </c>
      <c r="D1171" s="26"/>
      <c r="E1171" s="26"/>
      <c r="F1171" s="26"/>
      <c r="G1171" s="26"/>
      <c r="H1171" s="26"/>
      <c r="I1171" s="26"/>
      <c r="J1171" s="26"/>
      <c r="K1171" s="59">
        <f t="shared" si="56"/>
        <v>0</v>
      </c>
    </row>
    <row r="1172" spans="1:11" ht="15.75" customHeight="1" x14ac:dyDescent="0.2">
      <c r="A1172" s="1" t="s">
        <v>477</v>
      </c>
      <c r="B1172" s="74" t="s">
        <v>197</v>
      </c>
      <c r="C1172" s="75">
        <v>3740</v>
      </c>
      <c r="D1172" s="26"/>
      <c r="E1172" s="26"/>
      <c r="F1172" s="26"/>
      <c r="G1172" s="26"/>
      <c r="H1172" s="26"/>
      <c r="I1172" s="26"/>
      <c r="J1172" s="26"/>
      <c r="K1172" s="59">
        <f t="shared" si="56"/>
        <v>0</v>
      </c>
    </row>
    <row r="1173" spans="1:11" ht="15.75" customHeight="1" x14ac:dyDescent="0.2">
      <c r="A1173" s="1" t="s">
        <v>477</v>
      </c>
      <c r="B1173" s="74" t="s">
        <v>478</v>
      </c>
      <c r="C1173" s="75">
        <v>3780</v>
      </c>
      <c r="D1173" s="26"/>
      <c r="E1173" s="26"/>
      <c r="F1173" s="26"/>
      <c r="G1173" s="26"/>
      <c r="H1173" s="26"/>
      <c r="I1173" s="26"/>
      <c r="J1173" s="26"/>
      <c r="K1173" s="59">
        <f t="shared" si="56"/>
        <v>0</v>
      </c>
    </row>
    <row r="1174" spans="1:11" ht="15.75" customHeight="1" x14ac:dyDescent="0.2">
      <c r="A1174" s="1" t="s">
        <v>477</v>
      </c>
      <c r="B1174" s="74" t="s">
        <v>479</v>
      </c>
      <c r="C1174" s="75">
        <v>720</v>
      </c>
      <c r="D1174" s="26"/>
      <c r="E1174" s="26"/>
      <c r="F1174" s="26"/>
      <c r="G1174" s="26"/>
      <c r="H1174" s="26"/>
      <c r="I1174" s="26"/>
      <c r="J1174" s="26"/>
      <c r="K1174" s="59">
        <f t="shared" si="56"/>
        <v>0</v>
      </c>
    </row>
    <row r="1175" spans="1:11" ht="15.75" customHeight="1" x14ac:dyDescent="0.2">
      <c r="A1175" s="1" t="s">
        <v>477</v>
      </c>
      <c r="B1175" s="74" t="s">
        <v>480</v>
      </c>
      <c r="C1175" s="75">
        <v>790</v>
      </c>
      <c r="D1175" s="26"/>
      <c r="E1175" s="26"/>
      <c r="F1175" s="26"/>
      <c r="G1175" s="26"/>
      <c r="H1175" s="26"/>
      <c r="I1175" s="26"/>
      <c r="J1175" s="26"/>
      <c r="K1175" s="59">
        <f t="shared" si="56"/>
        <v>0</v>
      </c>
    </row>
    <row r="1176" spans="1:11" ht="15.75" customHeight="1" x14ac:dyDescent="0.2">
      <c r="A1176" s="1" t="s">
        <v>477</v>
      </c>
      <c r="B1176" s="110" t="s">
        <v>481</v>
      </c>
      <c r="C1176" s="103">
        <v>810</v>
      </c>
      <c r="D1176" s="26"/>
      <c r="E1176" s="26"/>
      <c r="F1176" s="26"/>
      <c r="G1176" s="26"/>
      <c r="H1176" s="26"/>
      <c r="I1176" s="26"/>
      <c r="J1176" s="26"/>
      <c r="K1176" s="59">
        <f t="shared" si="56"/>
        <v>0</v>
      </c>
    </row>
    <row r="1177" spans="1:11" ht="15.75" customHeight="1" x14ac:dyDescent="0.2">
      <c r="A1177" s="1" t="s">
        <v>456</v>
      </c>
      <c r="B1177" s="46" t="s">
        <v>482</v>
      </c>
      <c r="C1177" s="77"/>
      <c r="D1177" s="28">
        <f t="shared" ref="D1177:J1177" si="57">ROUND(SUM(D1167:D1176),2)</f>
        <v>0</v>
      </c>
      <c r="E1177" s="66">
        <f t="shared" si="57"/>
        <v>0</v>
      </c>
      <c r="F1177" s="66">
        <f t="shared" si="57"/>
        <v>0</v>
      </c>
      <c r="G1177" s="66">
        <f t="shared" si="57"/>
        <v>0</v>
      </c>
      <c r="H1177" s="66">
        <f t="shared" si="57"/>
        <v>0</v>
      </c>
      <c r="I1177" s="66">
        <f t="shared" si="57"/>
        <v>0</v>
      </c>
      <c r="J1177" s="66">
        <f t="shared" si="57"/>
        <v>0</v>
      </c>
      <c r="K1177" s="66">
        <f t="shared" si="56"/>
        <v>0</v>
      </c>
    </row>
    <row r="1178" spans="1:11" ht="18.75" customHeight="1" x14ac:dyDescent="0.2">
      <c r="A1178" s="1" t="s">
        <v>456</v>
      </c>
      <c r="B1178" s="46" t="s">
        <v>483</v>
      </c>
      <c r="C1178" s="75"/>
      <c r="D1178" s="28">
        <f>ROUND(D1165+D1177,2)</f>
        <v>0</v>
      </c>
      <c r="E1178" s="66">
        <f t="shared" ref="E1178:J1178" si="58">ROUND(E1165+E1177,2)</f>
        <v>0</v>
      </c>
      <c r="F1178" s="66">
        <f t="shared" si="58"/>
        <v>0</v>
      </c>
      <c r="G1178" s="66">
        <f t="shared" si="58"/>
        <v>0</v>
      </c>
      <c r="H1178" s="66">
        <f t="shared" si="58"/>
        <v>0</v>
      </c>
      <c r="I1178" s="66">
        <f t="shared" si="58"/>
        <v>0</v>
      </c>
      <c r="J1178" s="66">
        <f t="shared" si="58"/>
        <v>0</v>
      </c>
      <c r="K1178" s="66">
        <f t="shared" si="56"/>
        <v>0</v>
      </c>
    </row>
    <row r="1179" spans="1:11" ht="30" customHeight="1" x14ac:dyDescent="0.2">
      <c r="A1179" s="1" t="s">
        <v>456</v>
      </c>
      <c r="B1179" s="73" t="s">
        <v>484</v>
      </c>
      <c r="C1179" s="229"/>
      <c r="D1179" s="215"/>
      <c r="E1179" s="215"/>
      <c r="F1179" s="215"/>
      <c r="G1179" s="215"/>
      <c r="H1179" s="215"/>
      <c r="I1179" s="215"/>
      <c r="J1179" s="215"/>
      <c r="K1179" s="215"/>
    </row>
    <row r="1180" spans="1:11" ht="14.25" customHeight="1" x14ac:dyDescent="0.2">
      <c r="A1180" s="1" t="s">
        <v>456</v>
      </c>
      <c r="B1180" s="21" t="s">
        <v>198</v>
      </c>
      <c r="C1180" s="76"/>
      <c r="D1180" s="40"/>
      <c r="E1180" s="40"/>
      <c r="F1180" s="40"/>
      <c r="G1180" s="40"/>
      <c r="H1180" s="40"/>
      <c r="I1180" s="40"/>
      <c r="J1180" s="40"/>
      <c r="K1180" s="30"/>
    </row>
    <row r="1181" spans="1:11" ht="15.75" customHeight="1" x14ac:dyDescent="0.2">
      <c r="A1181" s="1" t="s">
        <v>456</v>
      </c>
      <c r="B1181" s="24" t="s">
        <v>261</v>
      </c>
      <c r="C1181" s="75">
        <v>3610</v>
      </c>
      <c r="D1181" s="26"/>
      <c r="E1181" s="26"/>
      <c r="F1181" s="26"/>
      <c r="G1181" s="26"/>
      <c r="H1181" s="26"/>
      <c r="I1181" s="26"/>
      <c r="J1181" s="26"/>
      <c r="K1181" s="79">
        <f t="shared" ref="K1181:K1188" si="59">ROUND(SUM(D1181:J1181),2)</f>
        <v>0</v>
      </c>
    </row>
    <row r="1182" spans="1:11" ht="15.75" customHeight="1" x14ac:dyDescent="0.2">
      <c r="A1182" s="1" t="s">
        <v>456</v>
      </c>
      <c r="B1182" s="24" t="s">
        <v>199</v>
      </c>
      <c r="C1182" s="75">
        <v>3620</v>
      </c>
      <c r="D1182" s="26"/>
      <c r="E1182" s="26"/>
      <c r="F1182" s="26"/>
      <c r="G1182" s="26"/>
      <c r="H1182" s="26"/>
      <c r="I1182" s="26"/>
      <c r="J1182" s="26"/>
      <c r="K1182" s="28">
        <f t="shared" si="59"/>
        <v>0</v>
      </c>
    </row>
    <row r="1183" spans="1:11" ht="15.75" customHeight="1" x14ac:dyDescent="0.2">
      <c r="A1183" s="1" t="s">
        <v>456</v>
      </c>
      <c r="B1183" s="24" t="s">
        <v>200</v>
      </c>
      <c r="C1183" s="75">
        <v>3630</v>
      </c>
      <c r="D1183" s="26"/>
      <c r="E1183" s="26"/>
      <c r="F1183" s="26"/>
      <c r="G1183" s="26"/>
      <c r="H1183" s="26"/>
      <c r="I1183" s="26"/>
      <c r="J1183" s="26"/>
      <c r="K1183" s="28">
        <f t="shared" si="59"/>
        <v>0</v>
      </c>
    </row>
    <row r="1184" spans="1:11" ht="15.75" customHeight="1" x14ac:dyDescent="0.2">
      <c r="A1184" s="1" t="s">
        <v>456</v>
      </c>
      <c r="B1184" s="24" t="s">
        <v>201</v>
      </c>
      <c r="C1184" s="75">
        <v>3640</v>
      </c>
      <c r="D1184" s="26"/>
      <c r="E1184" s="26"/>
      <c r="F1184" s="26"/>
      <c r="G1184" s="26"/>
      <c r="H1184" s="26"/>
      <c r="I1184" s="26"/>
      <c r="J1184" s="26"/>
      <c r="K1184" s="79">
        <f t="shared" si="59"/>
        <v>0</v>
      </c>
    </row>
    <row r="1185" spans="1:11" ht="15.75" customHeight="1" x14ac:dyDescent="0.2">
      <c r="A1185" s="1" t="s">
        <v>456</v>
      </c>
      <c r="B1185" s="24" t="s">
        <v>262</v>
      </c>
      <c r="C1185" s="75">
        <v>3650</v>
      </c>
      <c r="D1185" s="26"/>
      <c r="E1185" s="26"/>
      <c r="F1185" s="26"/>
      <c r="G1185" s="26"/>
      <c r="H1185" s="26"/>
      <c r="I1185" s="26"/>
      <c r="J1185" s="26"/>
      <c r="K1185" s="28">
        <f t="shared" si="59"/>
        <v>0</v>
      </c>
    </row>
    <row r="1186" spans="1:11" ht="15.75" customHeight="1" x14ac:dyDescent="0.2">
      <c r="A1186" s="1" t="s">
        <v>456</v>
      </c>
      <c r="B1186" s="24" t="s">
        <v>202</v>
      </c>
      <c r="C1186" s="75">
        <v>3660</v>
      </c>
      <c r="D1186" s="26"/>
      <c r="E1186" s="26"/>
      <c r="F1186" s="26"/>
      <c r="G1186" s="26"/>
      <c r="H1186" s="26"/>
      <c r="I1186" s="26"/>
      <c r="J1186" s="26"/>
      <c r="K1186" s="79">
        <f t="shared" si="59"/>
        <v>0</v>
      </c>
    </row>
    <row r="1187" spans="1:11" ht="15.75" customHeight="1" x14ac:dyDescent="0.2">
      <c r="A1187" s="1" t="s">
        <v>456</v>
      </c>
      <c r="B1187" s="24" t="s">
        <v>203</v>
      </c>
      <c r="C1187" s="75">
        <v>3670</v>
      </c>
      <c r="D1187" s="26"/>
      <c r="E1187" s="26"/>
      <c r="F1187" s="26"/>
      <c r="G1187" s="26"/>
      <c r="H1187" s="26"/>
      <c r="I1187" s="26"/>
      <c r="J1187" s="26"/>
      <c r="K1187" s="28">
        <f t="shared" si="59"/>
        <v>0</v>
      </c>
    </row>
    <row r="1188" spans="1:11" ht="15.75" customHeight="1" x14ac:dyDescent="0.2">
      <c r="A1188" s="1" t="s">
        <v>456</v>
      </c>
      <c r="B1188" s="171" t="s">
        <v>205</v>
      </c>
      <c r="C1188" s="76">
        <v>3600</v>
      </c>
      <c r="D1188" s="28">
        <f>ROUND(SUM(D1181:D1187),2)</f>
        <v>0</v>
      </c>
      <c r="E1188" s="66">
        <f t="shared" ref="E1188:J1188" si="60">ROUND(SUM(E1181:E1187),2)</f>
        <v>0</v>
      </c>
      <c r="F1188" s="66">
        <f t="shared" si="60"/>
        <v>0</v>
      </c>
      <c r="G1188" s="66">
        <f t="shared" si="60"/>
        <v>0</v>
      </c>
      <c r="H1188" s="66">
        <f t="shared" si="60"/>
        <v>0</v>
      </c>
      <c r="I1188" s="66">
        <f t="shared" si="60"/>
        <v>0</v>
      </c>
      <c r="J1188" s="66">
        <f t="shared" si="60"/>
        <v>0</v>
      </c>
      <c r="K1188" s="28">
        <f t="shared" si="59"/>
        <v>0</v>
      </c>
    </row>
    <row r="1189" spans="1:11" ht="14.25" customHeight="1" x14ac:dyDescent="0.2">
      <c r="A1189" s="1" t="s">
        <v>456</v>
      </c>
      <c r="B1189" s="130" t="s">
        <v>206</v>
      </c>
      <c r="C1189" s="131"/>
      <c r="D1189" s="40"/>
      <c r="E1189" s="40"/>
      <c r="F1189" s="40"/>
      <c r="G1189" s="40"/>
      <c r="H1189" s="40"/>
      <c r="I1189" s="40"/>
      <c r="J1189" s="40"/>
      <c r="K1189" s="30"/>
    </row>
    <row r="1190" spans="1:11" ht="15.75" customHeight="1" x14ac:dyDescent="0.2">
      <c r="A1190" s="1" t="s">
        <v>456</v>
      </c>
      <c r="B1190" s="100" t="s">
        <v>263</v>
      </c>
      <c r="C1190" s="103">
        <v>910</v>
      </c>
      <c r="D1190" s="45"/>
      <c r="E1190" s="45"/>
      <c r="F1190" s="45"/>
      <c r="G1190" s="45"/>
      <c r="H1190" s="45"/>
      <c r="I1190" s="45"/>
      <c r="J1190" s="45"/>
      <c r="K1190" s="79">
        <f t="shared" ref="K1190:K1201" si="61">ROUND(SUM(D1190:J1190),2)</f>
        <v>0</v>
      </c>
    </row>
    <row r="1191" spans="1:11" ht="15.75" customHeight="1" x14ac:dyDescent="0.2">
      <c r="A1191" s="1" t="s">
        <v>456</v>
      </c>
      <c r="B1191" s="100" t="s">
        <v>207</v>
      </c>
      <c r="C1191" s="103">
        <v>920</v>
      </c>
      <c r="D1191" s="35"/>
      <c r="E1191" s="35"/>
      <c r="F1191" s="35"/>
      <c r="G1191" s="35"/>
      <c r="H1191" s="35"/>
      <c r="I1191" s="35"/>
      <c r="J1191" s="35"/>
      <c r="K1191" s="28">
        <f t="shared" si="61"/>
        <v>0</v>
      </c>
    </row>
    <row r="1192" spans="1:11" ht="15.75" customHeight="1" x14ac:dyDescent="0.2">
      <c r="A1192" s="1" t="s">
        <v>456</v>
      </c>
      <c r="B1192" s="100" t="s">
        <v>208</v>
      </c>
      <c r="C1192" s="103">
        <v>930</v>
      </c>
      <c r="D1192" s="35"/>
      <c r="E1192" s="35"/>
      <c r="F1192" s="35"/>
      <c r="G1192" s="35"/>
      <c r="H1192" s="35"/>
      <c r="I1192" s="35"/>
      <c r="J1192" s="35"/>
      <c r="K1192" s="28">
        <f t="shared" si="61"/>
        <v>0</v>
      </c>
    </row>
    <row r="1193" spans="1:11" ht="15.75" customHeight="1" x14ac:dyDescent="0.2">
      <c r="A1193" s="1" t="s">
        <v>456</v>
      </c>
      <c r="B1193" s="100" t="s">
        <v>209</v>
      </c>
      <c r="C1193" s="103">
        <v>940</v>
      </c>
      <c r="D1193" s="35"/>
      <c r="E1193" s="35"/>
      <c r="F1193" s="35"/>
      <c r="G1193" s="35"/>
      <c r="H1193" s="35"/>
      <c r="I1193" s="35"/>
      <c r="J1193" s="35"/>
      <c r="K1193" s="28">
        <f t="shared" si="61"/>
        <v>0</v>
      </c>
    </row>
    <row r="1194" spans="1:11" ht="15.75" customHeight="1" x14ac:dyDescent="0.2">
      <c r="A1194" s="1" t="s">
        <v>456</v>
      </c>
      <c r="B1194" s="100" t="s">
        <v>262</v>
      </c>
      <c r="C1194" s="103">
        <v>950</v>
      </c>
      <c r="D1194" s="35"/>
      <c r="E1194" s="35"/>
      <c r="F1194" s="35"/>
      <c r="G1194" s="35"/>
      <c r="H1194" s="35"/>
      <c r="I1194" s="35"/>
      <c r="J1194" s="35"/>
      <c r="K1194" s="28">
        <f t="shared" si="61"/>
        <v>0</v>
      </c>
    </row>
    <row r="1195" spans="1:11" ht="15.75" customHeight="1" x14ac:dyDescent="0.2">
      <c r="A1195" s="1" t="s">
        <v>456</v>
      </c>
      <c r="B1195" s="100" t="s">
        <v>210</v>
      </c>
      <c r="C1195" s="103">
        <v>960</v>
      </c>
      <c r="D1195" s="35"/>
      <c r="E1195" s="35"/>
      <c r="F1195" s="35"/>
      <c r="G1195" s="35"/>
      <c r="H1195" s="35"/>
      <c r="I1195" s="35"/>
      <c r="J1195" s="35"/>
      <c r="K1195" s="28">
        <f t="shared" si="61"/>
        <v>0</v>
      </c>
    </row>
    <row r="1196" spans="1:11" ht="15.75" customHeight="1" x14ac:dyDescent="0.2">
      <c r="A1196" s="1" t="s">
        <v>456</v>
      </c>
      <c r="B1196" s="100" t="s">
        <v>211</v>
      </c>
      <c r="C1196" s="103">
        <v>970</v>
      </c>
      <c r="D1196" s="35"/>
      <c r="E1196" s="35"/>
      <c r="F1196" s="35"/>
      <c r="G1196" s="35"/>
      <c r="H1196" s="35"/>
      <c r="I1196" s="35"/>
      <c r="J1196" s="35"/>
      <c r="K1196" s="28">
        <f t="shared" si="61"/>
        <v>0</v>
      </c>
    </row>
    <row r="1197" spans="1:11" ht="15.75" customHeight="1" x14ac:dyDescent="0.2">
      <c r="A1197" s="1" t="s">
        <v>456</v>
      </c>
      <c r="B1197" s="100" t="s">
        <v>213</v>
      </c>
      <c r="C1197" s="103">
        <v>9700</v>
      </c>
      <c r="D1197" s="28">
        <f>ROUND(SUM(D1190:D1196),2)</f>
        <v>0</v>
      </c>
      <c r="E1197" s="66">
        <f t="shared" ref="E1197:J1197" si="62">ROUND(SUM(E1190:E1196),2)</f>
        <v>0</v>
      </c>
      <c r="F1197" s="66">
        <f t="shared" si="62"/>
        <v>0</v>
      </c>
      <c r="G1197" s="66">
        <f t="shared" si="62"/>
        <v>0</v>
      </c>
      <c r="H1197" s="66">
        <f t="shared" si="62"/>
        <v>0</v>
      </c>
      <c r="I1197" s="66">
        <f t="shared" si="62"/>
        <v>0</v>
      </c>
      <c r="J1197" s="66">
        <f t="shared" si="62"/>
        <v>0</v>
      </c>
      <c r="K1197" s="28">
        <f t="shared" si="61"/>
        <v>0</v>
      </c>
    </row>
    <row r="1198" spans="1:11" ht="15.75" customHeight="1" x14ac:dyDescent="0.2">
      <c r="A1198" s="1" t="s">
        <v>456</v>
      </c>
      <c r="B1198" s="46" t="s">
        <v>485</v>
      </c>
      <c r="C1198" s="77"/>
      <c r="D1198" s="28">
        <f>ROUND(D1178+D1188+D1197,2)</f>
        <v>0</v>
      </c>
      <c r="E1198" s="66">
        <f t="shared" ref="E1198:J1198" si="63">ROUND(E1178+E1188+E1197,2)</f>
        <v>0</v>
      </c>
      <c r="F1198" s="66">
        <f t="shared" si="63"/>
        <v>0</v>
      </c>
      <c r="G1198" s="66">
        <f t="shared" si="63"/>
        <v>0</v>
      </c>
      <c r="H1198" s="66">
        <f t="shared" si="63"/>
        <v>0</v>
      </c>
      <c r="I1198" s="66">
        <f t="shared" si="63"/>
        <v>0</v>
      </c>
      <c r="J1198" s="66">
        <f t="shared" si="63"/>
        <v>0</v>
      </c>
      <c r="K1198" s="28">
        <f t="shared" si="61"/>
        <v>0</v>
      </c>
    </row>
    <row r="1199" spans="1:11" ht="15.75" customHeight="1" x14ac:dyDescent="0.2">
      <c r="A1199" s="1" t="s">
        <v>456</v>
      </c>
      <c r="B1199" s="74" t="str">
        <f>IF(G2="","Beginning Net Position",CONCATENATE("Net Position, ",LOOKUP(G2,T2:T8,U2:U8)))</f>
        <v>Net Position, July 1, 2020</v>
      </c>
      <c r="C1199" s="75">
        <v>2880</v>
      </c>
      <c r="D1199" s="26"/>
      <c r="E1199" s="26"/>
      <c r="F1199" s="26"/>
      <c r="G1199" s="26"/>
      <c r="H1199" s="26"/>
      <c r="I1199" s="26"/>
      <c r="J1199" s="26"/>
      <c r="K1199" s="79">
        <f t="shared" si="61"/>
        <v>0</v>
      </c>
    </row>
    <row r="1200" spans="1:11" ht="15.75" customHeight="1" x14ac:dyDescent="0.2">
      <c r="A1200" s="1" t="s">
        <v>456</v>
      </c>
      <c r="B1200" s="74" t="s">
        <v>486</v>
      </c>
      <c r="C1200" s="75">
        <v>2896</v>
      </c>
      <c r="D1200" s="35"/>
      <c r="E1200" s="35"/>
      <c r="F1200" s="35"/>
      <c r="G1200" s="35"/>
      <c r="H1200" s="35"/>
      <c r="I1200" s="35"/>
      <c r="J1200" s="35"/>
      <c r="K1200" s="79">
        <f t="shared" si="61"/>
        <v>0</v>
      </c>
    </row>
    <row r="1201" spans="1:12" ht="18.75" customHeight="1" x14ac:dyDescent="0.2">
      <c r="A1201" s="1" t="s">
        <v>456</v>
      </c>
      <c r="B1201" s="74" t="str">
        <f>IF(G2="","Ending Net Position",CONCATENATE("Net Position, ",LOOKUP(G2,T2:T8,V2:V8)))</f>
        <v>Net Position, June 30, 2021</v>
      </c>
      <c r="C1201" s="75">
        <v>2780</v>
      </c>
      <c r="D1201" s="35"/>
      <c r="E1201" s="35"/>
      <c r="F1201" s="35"/>
      <c r="G1201" s="35"/>
      <c r="H1201" s="35"/>
      <c r="I1201" s="35"/>
      <c r="J1201" s="35"/>
      <c r="K1201" s="28">
        <f t="shared" si="61"/>
        <v>0</v>
      </c>
    </row>
    <row r="1202" spans="1:12" ht="12.75" x14ac:dyDescent="0.2">
      <c r="B1202" s="51"/>
      <c r="C1202" s="72"/>
    </row>
    <row r="1203" spans="1:12" ht="12.75" x14ac:dyDescent="0.2">
      <c r="B1203" s="51" t="s">
        <v>189</v>
      </c>
      <c r="C1203" s="72"/>
    </row>
    <row r="1204" spans="1:12" ht="12.75" x14ac:dyDescent="0.2">
      <c r="A1204" s="88"/>
      <c r="B1204" s="88"/>
      <c r="C1204" s="88"/>
      <c r="D1204" s="88"/>
      <c r="E1204" s="88"/>
      <c r="F1204" s="88"/>
      <c r="G1204" s="88"/>
      <c r="H1204" s="88"/>
      <c r="I1204" s="88"/>
      <c r="J1204" s="88"/>
      <c r="K1204" s="88"/>
    </row>
    <row r="1205" spans="1:12" ht="12.75" x14ac:dyDescent="0.2">
      <c r="A1205" s="88"/>
      <c r="B1205" s="88"/>
      <c r="C1205" s="88"/>
      <c r="D1205" s="88"/>
      <c r="E1205" s="88"/>
      <c r="F1205" s="88"/>
      <c r="G1205" s="88"/>
      <c r="H1205" s="88"/>
      <c r="I1205" s="88"/>
      <c r="J1205" s="88"/>
      <c r="K1205" s="88"/>
    </row>
    <row r="1206" spans="1:12" ht="12.75" x14ac:dyDescent="0.2">
      <c r="A1206" s="88" t="s">
        <v>487</v>
      </c>
      <c r="B1206" s="2" t="str">
        <f>$B$1</f>
        <v>DISTRICT SCHOOL BOARD OF OKEECHOBEE COUNTY</v>
      </c>
      <c r="C1206" s="230"/>
      <c r="H1206" s="3"/>
      <c r="J1206" s="88"/>
      <c r="K1206" s="14" t="s">
        <v>488</v>
      </c>
      <c r="L1206" s="88"/>
    </row>
    <row r="1207" spans="1:12" ht="12.75" x14ac:dyDescent="0.2">
      <c r="A1207" s="1" t="s">
        <v>456</v>
      </c>
      <c r="B1207" s="2" t="s">
        <v>489</v>
      </c>
      <c r="C1207" s="230"/>
      <c r="J1207" s="88"/>
      <c r="K1207" s="8" t="s">
        <v>490</v>
      </c>
      <c r="L1207" s="88"/>
    </row>
    <row r="1208" spans="1:12" ht="13.5" customHeight="1" x14ac:dyDescent="0.2">
      <c r="A1208" s="1" t="s">
        <v>456</v>
      </c>
      <c r="B1208" s="52" t="str">
        <f>B4</f>
        <v>For the Fiscal Year Ended June 30, 2021</v>
      </c>
      <c r="C1208" s="230"/>
      <c r="J1208" s="88"/>
      <c r="K1208" s="93" t="s">
        <v>491</v>
      </c>
      <c r="L1208" s="88"/>
    </row>
    <row r="1209" spans="1:12" ht="15" customHeight="1" x14ac:dyDescent="0.2">
      <c r="A1209" s="1" t="s">
        <v>456</v>
      </c>
      <c r="B1209" s="418" t="s">
        <v>460</v>
      </c>
      <c r="C1209" s="441" t="s">
        <v>12</v>
      </c>
      <c r="D1209" s="231" t="s">
        <v>492</v>
      </c>
      <c r="E1209" s="231" t="s">
        <v>492</v>
      </c>
      <c r="F1209" s="231" t="s">
        <v>492</v>
      </c>
      <c r="G1209" s="231" t="s">
        <v>492</v>
      </c>
      <c r="H1209" s="231" t="s">
        <v>492</v>
      </c>
      <c r="I1209" s="232" t="s">
        <v>493</v>
      </c>
      <c r="J1209" s="184" t="s">
        <v>494</v>
      </c>
      <c r="K1209" s="435" t="s">
        <v>310</v>
      </c>
      <c r="L1209" s="88"/>
    </row>
    <row r="1210" spans="1:12" ht="15.75" customHeight="1" x14ac:dyDescent="0.2">
      <c r="A1210" s="1" t="s">
        <v>456</v>
      </c>
      <c r="B1210" s="440"/>
      <c r="C1210" s="442"/>
      <c r="D1210" s="233">
        <v>711</v>
      </c>
      <c r="E1210" s="233">
        <v>712</v>
      </c>
      <c r="F1210" s="233">
        <v>713</v>
      </c>
      <c r="G1210" s="233">
        <v>714</v>
      </c>
      <c r="H1210" s="233">
        <v>715</v>
      </c>
      <c r="I1210" s="233">
        <v>731</v>
      </c>
      <c r="J1210" s="233">
        <v>791</v>
      </c>
      <c r="K1210" s="436"/>
      <c r="L1210" s="88"/>
    </row>
    <row r="1211" spans="1:12" ht="15" customHeight="1" x14ac:dyDescent="0.2">
      <c r="B1211" s="224" t="s">
        <v>464</v>
      </c>
      <c r="C1211" s="234"/>
      <c r="D1211" s="226"/>
      <c r="E1211" s="226"/>
      <c r="F1211" s="226"/>
      <c r="G1211" s="226"/>
      <c r="H1211" s="226"/>
      <c r="I1211" s="226"/>
      <c r="J1211" s="226"/>
      <c r="K1211" s="235"/>
      <c r="L1211" s="88"/>
    </row>
    <row r="1212" spans="1:12" ht="15.75" customHeight="1" x14ac:dyDescent="0.2">
      <c r="A1212" s="1" t="s">
        <v>465</v>
      </c>
      <c r="B1212" s="74" t="s">
        <v>466</v>
      </c>
      <c r="C1212" s="25">
        <v>3481</v>
      </c>
      <c r="D1212" s="45"/>
      <c r="E1212" s="45"/>
      <c r="F1212" s="45"/>
      <c r="G1212" s="45"/>
      <c r="H1212" s="45"/>
      <c r="I1212" s="45"/>
      <c r="J1212" s="45"/>
      <c r="K1212" s="79">
        <f>ROUND(SUM(D1212:J1212),2)</f>
        <v>0</v>
      </c>
      <c r="L1212" s="50"/>
    </row>
    <row r="1213" spans="1:12" ht="15.75" customHeight="1" x14ac:dyDescent="0.2">
      <c r="A1213" s="1" t="s">
        <v>465</v>
      </c>
      <c r="B1213" s="216" t="s">
        <v>467</v>
      </c>
      <c r="C1213" s="33">
        <v>3482</v>
      </c>
      <c r="D1213" s="35"/>
      <c r="E1213" s="35"/>
      <c r="F1213" s="35"/>
      <c r="G1213" s="35"/>
      <c r="H1213" s="35"/>
      <c r="I1213" s="35"/>
      <c r="J1213" s="35"/>
      <c r="K1213" s="28">
        <f>ROUND(SUM(D1213:J1213),2)</f>
        <v>0</v>
      </c>
      <c r="L1213" s="50"/>
    </row>
    <row r="1214" spans="1:12" ht="15.75" customHeight="1" x14ac:dyDescent="0.2">
      <c r="A1214" s="1" t="s">
        <v>465</v>
      </c>
      <c r="B1214" s="74" t="s">
        <v>468</v>
      </c>
      <c r="C1214" s="75">
        <v>3484</v>
      </c>
      <c r="D1214" s="26"/>
      <c r="E1214" s="26"/>
      <c r="F1214" s="26"/>
      <c r="G1214" s="26"/>
      <c r="H1214" s="26"/>
      <c r="I1214" s="26"/>
      <c r="J1214" s="26"/>
      <c r="K1214" s="59">
        <f>ROUND(SUM(D1214:J1214),2)</f>
        <v>0</v>
      </c>
      <c r="L1214" s="50"/>
    </row>
    <row r="1215" spans="1:12" ht="15.75" customHeight="1" x14ac:dyDescent="0.2">
      <c r="A1215" s="1" t="s">
        <v>465</v>
      </c>
      <c r="B1215" s="74" t="s">
        <v>469</v>
      </c>
      <c r="C1215" s="75">
        <v>3489</v>
      </c>
      <c r="D1215" s="26"/>
      <c r="E1215" s="26"/>
      <c r="F1215" s="26"/>
      <c r="G1215" s="26"/>
      <c r="H1215" s="26"/>
      <c r="I1215" s="26"/>
      <c r="J1215" s="26"/>
      <c r="K1215" s="59">
        <f>ROUND(SUM(D1215:J1215),2)</f>
        <v>0</v>
      </c>
      <c r="L1215" s="50"/>
    </row>
    <row r="1216" spans="1:12" ht="15.75" customHeight="1" x14ac:dyDescent="0.2">
      <c r="A1216" s="1" t="s">
        <v>456</v>
      </c>
      <c r="B1216" s="46" t="s">
        <v>470</v>
      </c>
      <c r="C1216" s="77"/>
      <c r="D1216" s="28">
        <f t="shared" ref="D1216:J1216" si="64">ROUND(SUM(D1212:D1215),2)</f>
        <v>0</v>
      </c>
      <c r="E1216" s="66">
        <f t="shared" si="64"/>
        <v>0</v>
      </c>
      <c r="F1216" s="66">
        <f t="shared" si="64"/>
        <v>0</v>
      </c>
      <c r="G1216" s="66">
        <f t="shared" si="64"/>
        <v>0</v>
      </c>
      <c r="H1216" s="66">
        <f t="shared" si="64"/>
        <v>0</v>
      </c>
      <c r="I1216" s="66">
        <f t="shared" si="64"/>
        <v>0</v>
      </c>
      <c r="J1216" s="66">
        <f t="shared" si="64"/>
        <v>0</v>
      </c>
      <c r="K1216" s="66">
        <f>ROUND(SUM(D1216:J1216),2)</f>
        <v>0</v>
      </c>
      <c r="L1216" s="50"/>
    </row>
    <row r="1217" spans="1:12" ht="15" customHeight="1" x14ac:dyDescent="0.2">
      <c r="A1217" s="1" t="s">
        <v>456</v>
      </c>
      <c r="B1217" s="208" t="s">
        <v>471</v>
      </c>
      <c r="C1217" s="227"/>
      <c r="D1217" s="228"/>
      <c r="E1217" s="228"/>
      <c r="F1217" s="228"/>
      <c r="G1217" s="228"/>
      <c r="H1217" s="228"/>
      <c r="I1217" s="228"/>
      <c r="J1217" s="228"/>
      <c r="K1217" s="228"/>
      <c r="L1217" s="50"/>
    </row>
    <row r="1218" spans="1:12" ht="15.75" customHeight="1" x14ac:dyDescent="0.2">
      <c r="A1218" s="1" t="s">
        <v>465</v>
      </c>
      <c r="B1218" s="74" t="s">
        <v>155</v>
      </c>
      <c r="C1218" s="25">
        <v>100</v>
      </c>
      <c r="D1218" s="45"/>
      <c r="E1218" s="45"/>
      <c r="F1218" s="45"/>
      <c r="G1218" s="45"/>
      <c r="H1218" s="45"/>
      <c r="I1218" s="45"/>
      <c r="J1218" s="45"/>
      <c r="K1218" s="79">
        <f t="shared" ref="K1218:K1227" si="65">ROUND(SUM(D1218:J1218),2)</f>
        <v>0</v>
      </c>
      <c r="L1218" s="50"/>
    </row>
    <row r="1219" spans="1:12" ht="15.75" customHeight="1" x14ac:dyDescent="0.2">
      <c r="A1219" s="1" t="s">
        <v>465</v>
      </c>
      <c r="B1219" s="216" t="s">
        <v>253</v>
      </c>
      <c r="C1219" s="33">
        <v>200</v>
      </c>
      <c r="D1219" s="35"/>
      <c r="E1219" s="35"/>
      <c r="F1219" s="35"/>
      <c r="G1219" s="35"/>
      <c r="H1219" s="35"/>
      <c r="I1219" s="35"/>
      <c r="J1219" s="35"/>
      <c r="K1219" s="28">
        <f t="shared" si="65"/>
        <v>0</v>
      </c>
      <c r="L1219" s="50"/>
    </row>
    <row r="1220" spans="1:12" ht="15.75" customHeight="1" x14ac:dyDescent="0.2">
      <c r="A1220" s="1" t="s">
        <v>465</v>
      </c>
      <c r="B1220" s="74" t="s">
        <v>254</v>
      </c>
      <c r="C1220" s="75">
        <v>300</v>
      </c>
      <c r="D1220" s="45"/>
      <c r="E1220" s="45"/>
      <c r="F1220" s="45"/>
      <c r="G1220" s="45"/>
      <c r="H1220" s="45"/>
      <c r="I1220" s="45"/>
      <c r="J1220" s="45"/>
      <c r="K1220" s="79">
        <f t="shared" si="65"/>
        <v>0</v>
      </c>
      <c r="L1220" s="50"/>
    </row>
    <row r="1221" spans="1:12" ht="15.75" customHeight="1" x14ac:dyDescent="0.2">
      <c r="A1221" s="1" t="s">
        <v>465</v>
      </c>
      <c r="B1221" s="74" t="s">
        <v>255</v>
      </c>
      <c r="C1221" s="75">
        <v>400</v>
      </c>
      <c r="D1221" s="45"/>
      <c r="E1221" s="45"/>
      <c r="F1221" s="45"/>
      <c r="G1221" s="45"/>
      <c r="H1221" s="45"/>
      <c r="I1221" s="45"/>
      <c r="J1221" s="45"/>
      <c r="K1221" s="79">
        <f t="shared" si="65"/>
        <v>0</v>
      </c>
      <c r="L1221" s="50"/>
    </row>
    <row r="1222" spans="1:12" ht="15.75" customHeight="1" x14ac:dyDescent="0.2">
      <c r="A1222" s="1" t="s">
        <v>465</v>
      </c>
      <c r="B1222" s="74" t="s">
        <v>256</v>
      </c>
      <c r="C1222" s="75">
        <v>500</v>
      </c>
      <c r="D1222" s="45"/>
      <c r="E1222" s="45"/>
      <c r="F1222" s="45"/>
      <c r="G1222" s="45"/>
      <c r="H1222" s="45"/>
      <c r="I1222" s="45"/>
      <c r="J1222" s="45"/>
      <c r="K1222" s="79">
        <f t="shared" si="65"/>
        <v>0</v>
      </c>
      <c r="L1222" s="50"/>
    </row>
    <row r="1223" spans="1:12" ht="15.75" customHeight="1" x14ac:dyDescent="0.2">
      <c r="A1223" s="1" t="s">
        <v>465</v>
      </c>
      <c r="B1223" s="74" t="s">
        <v>472</v>
      </c>
      <c r="C1223" s="75">
        <v>600</v>
      </c>
      <c r="D1223" s="45"/>
      <c r="E1223" s="45"/>
      <c r="F1223" s="45"/>
      <c r="G1223" s="45"/>
      <c r="H1223" s="45"/>
      <c r="I1223" s="45"/>
      <c r="J1223" s="45"/>
      <c r="K1223" s="79">
        <f t="shared" si="65"/>
        <v>0</v>
      </c>
      <c r="L1223" s="50"/>
    </row>
    <row r="1224" spans="1:12" ht="15.75" customHeight="1" x14ac:dyDescent="0.2">
      <c r="A1224" s="1" t="s">
        <v>465</v>
      </c>
      <c r="B1224" s="74" t="s">
        <v>161</v>
      </c>
      <c r="C1224" s="75">
        <v>700</v>
      </c>
      <c r="D1224" s="45"/>
      <c r="E1224" s="45"/>
      <c r="F1224" s="45"/>
      <c r="G1224" s="45"/>
      <c r="H1224" s="45"/>
      <c r="I1224" s="45"/>
      <c r="J1224" s="45"/>
      <c r="K1224" s="79">
        <f t="shared" si="65"/>
        <v>0</v>
      </c>
      <c r="L1224" s="50"/>
    </row>
    <row r="1225" spans="1:12" ht="15.75" customHeight="1" x14ac:dyDescent="0.2">
      <c r="A1225" s="1" t="s">
        <v>465</v>
      </c>
      <c r="B1225" s="74" t="s">
        <v>473</v>
      </c>
      <c r="C1225" s="75">
        <v>780</v>
      </c>
      <c r="D1225" s="45"/>
      <c r="E1225" s="45"/>
      <c r="F1225" s="45"/>
      <c r="G1225" s="45"/>
      <c r="H1225" s="45"/>
      <c r="I1225" s="45"/>
      <c r="J1225" s="45"/>
      <c r="K1225" s="79">
        <f t="shared" si="65"/>
        <v>0</v>
      </c>
      <c r="L1225" s="50"/>
    </row>
    <row r="1226" spans="1:12" ht="15.75" customHeight="1" x14ac:dyDescent="0.2">
      <c r="A1226" s="1" t="s">
        <v>456</v>
      </c>
      <c r="B1226" s="46" t="s">
        <v>474</v>
      </c>
      <c r="C1226" s="77"/>
      <c r="D1226" s="28">
        <f t="shared" ref="D1226:J1226" si="66">ROUND(SUM(D1218:D1225),2)</f>
        <v>0</v>
      </c>
      <c r="E1226" s="66">
        <f t="shared" si="66"/>
        <v>0</v>
      </c>
      <c r="F1226" s="66">
        <f t="shared" si="66"/>
        <v>0</v>
      </c>
      <c r="G1226" s="66">
        <f t="shared" si="66"/>
        <v>0</v>
      </c>
      <c r="H1226" s="66">
        <f t="shared" si="66"/>
        <v>0</v>
      </c>
      <c r="I1226" s="66">
        <f t="shared" si="66"/>
        <v>0</v>
      </c>
      <c r="J1226" s="66">
        <f t="shared" si="66"/>
        <v>0</v>
      </c>
      <c r="K1226" s="66">
        <f t="shared" si="65"/>
        <v>0</v>
      </c>
      <c r="L1226" s="50"/>
    </row>
    <row r="1227" spans="1:12" ht="15.75" customHeight="1" x14ac:dyDescent="0.2">
      <c r="A1227" s="1" t="s">
        <v>456</v>
      </c>
      <c r="B1227" s="46" t="s">
        <v>475</v>
      </c>
      <c r="C1227" s="77"/>
      <c r="D1227" s="28">
        <f>ROUND(D1216-D1226,2)</f>
        <v>0</v>
      </c>
      <c r="E1227" s="66">
        <f t="shared" ref="E1227:J1227" si="67">ROUND(E1216-E1226,2)</f>
        <v>0</v>
      </c>
      <c r="F1227" s="66">
        <f t="shared" si="67"/>
        <v>0</v>
      </c>
      <c r="G1227" s="66">
        <f t="shared" si="67"/>
        <v>0</v>
      </c>
      <c r="H1227" s="66">
        <f t="shared" si="67"/>
        <v>0</v>
      </c>
      <c r="I1227" s="66">
        <f t="shared" si="67"/>
        <v>0</v>
      </c>
      <c r="J1227" s="66">
        <f t="shared" si="67"/>
        <v>0</v>
      </c>
      <c r="K1227" s="66">
        <f t="shared" si="65"/>
        <v>0</v>
      </c>
      <c r="L1227" s="50"/>
    </row>
    <row r="1228" spans="1:12" ht="15" customHeight="1" x14ac:dyDescent="0.2">
      <c r="A1228" s="1" t="s">
        <v>456</v>
      </c>
      <c r="B1228" s="208" t="s">
        <v>476</v>
      </c>
      <c r="C1228" s="227"/>
      <c r="D1228" s="228"/>
      <c r="E1228" s="228"/>
      <c r="F1228" s="228"/>
      <c r="G1228" s="228"/>
      <c r="H1228" s="228"/>
      <c r="I1228" s="228"/>
      <c r="J1228" s="228"/>
      <c r="K1228" s="228"/>
      <c r="L1228" s="50"/>
    </row>
    <row r="1229" spans="1:12" ht="15.75" customHeight="1" x14ac:dyDescent="0.2">
      <c r="A1229" s="1" t="s">
        <v>477</v>
      </c>
      <c r="B1229" s="74" t="s">
        <v>96</v>
      </c>
      <c r="C1229" s="25">
        <v>3431</v>
      </c>
      <c r="D1229" s="45"/>
      <c r="E1229" s="45"/>
      <c r="F1229" s="45"/>
      <c r="G1229" s="45"/>
      <c r="H1229" s="45"/>
      <c r="I1229" s="45"/>
      <c r="J1229" s="45"/>
      <c r="K1229" s="79">
        <f t="shared" ref="K1229:K1240" si="68">ROUND(SUM(D1229:J1229),2)</f>
        <v>0</v>
      </c>
      <c r="L1229" s="50"/>
    </row>
    <row r="1230" spans="1:12" ht="15.75" customHeight="1" x14ac:dyDescent="0.2">
      <c r="A1230" s="1" t="s">
        <v>477</v>
      </c>
      <c r="B1230" s="216" t="s">
        <v>98</v>
      </c>
      <c r="C1230" s="33">
        <v>3432</v>
      </c>
      <c r="D1230" s="35"/>
      <c r="E1230" s="35"/>
      <c r="F1230" s="35"/>
      <c r="G1230" s="35"/>
      <c r="H1230" s="35"/>
      <c r="I1230" s="35"/>
      <c r="J1230" s="35"/>
      <c r="K1230" s="28">
        <f t="shared" si="68"/>
        <v>0</v>
      </c>
      <c r="L1230" s="50"/>
    </row>
    <row r="1231" spans="1:12" ht="15.75" customHeight="1" x14ac:dyDescent="0.2">
      <c r="A1231" s="1" t="s">
        <v>477</v>
      </c>
      <c r="B1231" s="74" t="s">
        <v>100</v>
      </c>
      <c r="C1231" s="75">
        <v>3433</v>
      </c>
      <c r="D1231" s="26"/>
      <c r="E1231" s="26"/>
      <c r="F1231" s="26"/>
      <c r="G1231" s="26"/>
      <c r="H1231" s="26"/>
      <c r="I1231" s="26"/>
      <c r="J1231" s="26"/>
      <c r="K1231" s="59">
        <f t="shared" si="68"/>
        <v>0</v>
      </c>
      <c r="L1231" s="50"/>
    </row>
    <row r="1232" spans="1:12" ht="15.75" customHeight="1" x14ac:dyDescent="0.2">
      <c r="A1232" s="1" t="s">
        <v>477</v>
      </c>
      <c r="B1232" s="74" t="s">
        <v>102</v>
      </c>
      <c r="C1232" s="75">
        <v>3440</v>
      </c>
      <c r="D1232" s="26"/>
      <c r="E1232" s="26"/>
      <c r="F1232" s="26"/>
      <c r="G1232" s="26"/>
      <c r="H1232" s="26"/>
      <c r="I1232" s="26"/>
      <c r="J1232" s="26"/>
      <c r="K1232" s="59">
        <f t="shared" si="68"/>
        <v>0</v>
      </c>
      <c r="L1232" s="50"/>
    </row>
    <row r="1233" spans="1:12" ht="15.75" customHeight="1" x14ac:dyDescent="0.2">
      <c r="A1233" s="1" t="s">
        <v>477</v>
      </c>
      <c r="B1233" s="74" t="s">
        <v>143</v>
      </c>
      <c r="C1233" s="75">
        <v>3495</v>
      </c>
      <c r="D1233" s="26"/>
      <c r="E1233" s="26"/>
      <c r="F1233" s="26"/>
      <c r="G1233" s="26"/>
      <c r="H1233" s="26"/>
      <c r="I1233" s="26"/>
      <c r="J1233" s="26"/>
      <c r="K1233" s="59">
        <f t="shared" si="68"/>
        <v>0</v>
      </c>
      <c r="L1233" s="50"/>
    </row>
    <row r="1234" spans="1:12" ht="15.75" customHeight="1" x14ac:dyDescent="0.2">
      <c r="A1234" s="1" t="s">
        <v>477</v>
      </c>
      <c r="B1234" s="74" t="s">
        <v>197</v>
      </c>
      <c r="C1234" s="75">
        <v>3740</v>
      </c>
      <c r="D1234" s="26"/>
      <c r="E1234" s="26"/>
      <c r="F1234" s="26"/>
      <c r="G1234" s="26"/>
      <c r="H1234" s="26"/>
      <c r="I1234" s="26"/>
      <c r="J1234" s="26"/>
      <c r="K1234" s="59">
        <f t="shared" si="68"/>
        <v>0</v>
      </c>
      <c r="L1234" s="50"/>
    </row>
    <row r="1235" spans="1:12" ht="15.75" customHeight="1" x14ac:dyDescent="0.2">
      <c r="A1235" s="1" t="s">
        <v>477</v>
      </c>
      <c r="B1235" s="74" t="s">
        <v>478</v>
      </c>
      <c r="C1235" s="75">
        <v>3780</v>
      </c>
      <c r="D1235" s="26"/>
      <c r="E1235" s="26"/>
      <c r="F1235" s="26"/>
      <c r="G1235" s="26"/>
      <c r="H1235" s="26"/>
      <c r="I1235" s="26"/>
      <c r="J1235" s="26"/>
      <c r="K1235" s="59">
        <f t="shared" si="68"/>
        <v>0</v>
      </c>
      <c r="L1235" s="50"/>
    </row>
    <row r="1236" spans="1:12" ht="15.75" customHeight="1" x14ac:dyDescent="0.2">
      <c r="A1236" s="1" t="s">
        <v>477</v>
      </c>
      <c r="B1236" s="74" t="s">
        <v>479</v>
      </c>
      <c r="C1236" s="75">
        <v>720</v>
      </c>
      <c r="D1236" s="26"/>
      <c r="E1236" s="26"/>
      <c r="F1236" s="26"/>
      <c r="G1236" s="26"/>
      <c r="H1236" s="26"/>
      <c r="I1236" s="26"/>
      <c r="J1236" s="26"/>
      <c r="K1236" s="59">
        <f t="shared" si="68"/>
        <v>0</v>
      </c>
      <c r="L1236" s="50"/>
    </row>
    <row r="1237" spans="1:12" ht="15.75" customHeight="1" x14ac:dyDescent="0.2">
      <c r="A1237" s="1" t="s">
        <v>477</v>
      </c>
      <c r="B1237" s="74" t="s">
        <v>480</v>
      </c>
      <c r="C1237" s="75">
        <v>790</v>
      </c>
      <c r="D1237" s="26"/>
      <c r="E1237" s="26"/>
      <c r="F1237" s="26"/>
      <c r="G1237" s="26"/>
      <c r="H1237" s="26"/>
      <c r="I1237" s="26"/>
      <c r="J1237" s="26"/>
      <c r="K1237" s="59">
        <f t="shared" si="68"/>
        <v>0</v>
      </c>
      <c r="L1237" s="50"/>
    </row>
    <row r="1238" spans="1:12" ht="15.75" customHeight="1" x14ac:dyDescent="0.2">
      <c r="A1238" s="1" t="s">
        <v>477</v>
      </c>
      <c r="B1238" s="110" t="s">
        <v>481</v>
      </c>
      <c r="C1238" s="103">
        <v>810</v>
      </c>
      <c r="D1238" s="26"/>
      <c r="E1238" s="26"/>
      <c r="F1238" s="26"/>
      <c r="G1238" s="26"/>
      <c r="H1238" s="26"/>
      <c r="I1238" s="26"/>
      <c r="J1238" s="26"/>
      <c r="K1238" s="59">
        <f t="shared" si="68"/>
        <v>0</v>
      </c>
      <c r="L1238" s="50"/>
    </row>
    <row r="1239" spans="1:12" ht="15.75" customHeight="1" x14ac:dyDescent="0.2">
      <c r="A1239" s="1" t="s">
        <v>456</v>
      </c>
      <c r="B1239" s="46" t="s">
        <v>482</v>
      </c>
      <c r="C1239" s="77"/>
      <c r="D1239" s="28">
        <f t="shared" ref="D1239:J1239" si="69">ROUND(SUM(D1229:D1238),2)</f>
        <v>0</v>
      </c>
      <c r="E1239" s="66">
        <f t="shared" si="69"/>
        <v>0</v>
      </c>
      <c r="F1239" s="66">
        <f t="shared" si="69"/>
        <v>0</v>
      </c>
      <c r="G1239" s="66">
        <f t="shared" si="69"/>
        <v>0</v>
      </c>
      <c r="H1239" s="66">
        <f t="shared" si="69"/>
        <v>0</v>
      </c>
      <c r="I1239" s="66">
        <f t="shared" si="69"/>
        <v>0</v>
      </c>
      <c r="J1239" s="66">
        <f t="shared" si="69"/>
        <v>0</v>
      </c>
      <c r="K1239" s="66">
        <f t="shared" si="68"/>
        <v>0</v>
      </c>
      <c r="L1239" s="50"/>
    </row>
    <row r="1240" spans="1:12" ht="18" customHeight="1" x14ac:dyDescent="0.2">
      <c r="A1240" s="1" t="s">
        <v>456</v>
      </c>
      <c r="B1240" s="46" t="s">
        <v>495</v>
      </c>
      <c r="C1240" s="75"/>
      <c r="D1240" s="28">
        <f>ROUND(D1227+D1239,2)</f>
        <v>0</v>
      </c>
      <c r="E1240" s="66">
        <f t="shared" ref="E1240:J1240" si="70">ROUND(E1227+E1239,2)</f>
        <v>0</v>
      </c>
      <c r="F1240" s="66">
        <f t="shared" si="70"/>
        <v>0</v>
      </c>
      <c r="G1240" s="66">
        <f t="shared" si="70"/>
        <v>0</v>
      </c>
      <c r="H1240" s="66">
        <f t="shared" si="70"/>
        <v>0</v>
      </c>
      <c r="I1240" s="66">
        <f t="shared" si="70"/>
        <v>0</v>
      </c>
      <c r="J1240" s="66">
        <f t="shared" si="70"/>
        <v>0</v>
      </c>
      <c r="K1240" s="28">
        <f t="shared" si="68"/>
        <v>0</v>
      </c>
      <c r="L1240" s="50"/>
    </row>
    <row r="1241" spans="1:12" ht="30" customHeight="1" x14ac:dyDescent="0.2">
      <c r="A1241" s="1" t="s">
        <v>456</v>
      </c>
      <c r="B1241" s="73" t="s">
        <v>484</v>
      </c>
      <c r="C1241" s="229"/>
      <c r="D1241" s="215"/>
      <c r="E1241" s="215"/>
      <c r="F1241" s="215"/>
      <c r="G1241" s="215"/>
      <c r="H1241" s="215"/>
      <c r="I1241" s="215"/>
      <c r="J1241" s="215"/>
      <c r="K1241" s="215"/>
    </row>
    <row r="1242" spans="1:12" ht="14.25" customHeight="1" x14ac:dyDescent="0.2">
      <c r="A1242" s="1" t="s">
        <v>456</v>
      </c>
      <c r="B1242" s="56" t="s">
        <v>198</v>
      </c>
      <c r="C1242" s="217"/>
      <c r="D1242" s="40"/>
      <c r="E1242" s="40"/>
      <c r="F1242" s="40"/>
      <c r="G1242" s="40"/>
      <c r="H1242" s="40"/>
      <c r="I1242" s="40"/>
      <c r="J1242" s="40"/>
      <c r="K1242" s="30"/>
      <c r="L1242" s="50"/>
    </row>
    <row r="1243" spans="1:12" ht="15.75" customHeight="1" x14ac:dyDescent="0.2">
      <c r="A1243" s="1" t="s">
        <v>456</v>
      </c>
      <c r="B1243" s="24" t="s">
        <v>261</v>
      </c>
      <c r="C1243" s="75">
        <v>3610</v>
      </c>
      <c r="D1243" s="26"/>
      <c r="E1243" s="26"/>
      <c r="F1243" s="26"/>
      <c r="G1243" s="26"/>
      <c r="H1243" s="26"/>
      <c r="I1243" s="26"/>
      <c r="J1243" s="26"/>
      <c r="K1243" s="59">
        <f t="shared" ref="K1243:K1250" si="71">ROUND(SUM(D1243:J1243),2)</f>
        <v>0</v>
      </c>
      <c r="L1243" s="50"/>
    </row>
    <row r="1244" spans="1:12" ht="15.75" customHeight="1" x14ac:dyDescent="0.2">
      <c r="A1244" s="1" t="s">
        <v>456</v>
      </c>
      <c r="B1244" s="24" t="s">
        <v>199</v>
      </c>
      <c r="C1244" s="75">
        <v>3620</v>
      </c>
      <c r="D1244" s="26"/>
      <c r="E1244" s="26"/>
      <c r="F1244" s="26"/>
      <c r="G1244" s="26"/>
      <c r="H1244" s="26"/>
      <c r="I1244" s="26"/>
      <c r="J1244" s="26"/>
      <c r="K1244" s="59">
        <f t="shared" si="71"/>
        <v>0</v>
      </c>
      <c r="L1244" s="50"/>
    </row>
    <row r="1245" spans="1:12" ht="15.75" customHeight="1" x14ac:dyDescent="0.2">
      <c r="A1245" s="1" t="s">
        <v>456</v>
      </c>
      <c r="B1245" s="24" t="s">
        <v>200</v>
      </c>
      <c r="C1245" s="75">
        <v>3630</v>
      </c>
      <c r="D1245" s="26"/>
      <c r="E1245" s="26"/>
      <c r="F1245" s="26"/>
      <c r="G1245" s="26"/>
      <c r="H1245" s="26"/>
      <c r="I1245" s="26"/>
      <c r="J1245" s="26"/>
      <c r="K1245" s="59">
        <f t="shared" si="71"/>
        <v>0</v>
      </c>
      <c r="L1245" s="50"/>
    </row>
    <row r="1246" spans="1:12" ht="15.75" customHeight="1" x14ac:dyDescent="0.2">
      <c r="A1246" s="1" t="s">
        <v>456</v>
      </c>
      <c r="B1246" s="24" t="s">
        <v>201</v>
      </c>
      <c r="C1246" s="75">
        <v>3640</v>
      </c>
      <c r="D1246" s="26"/>
      <c r="E1246" s="26"/>
      <c r="F1246" s="26"/>
      <c r="G1246" s="26"/>
      <c r="H1246" s="26"/>
      <c r="I1246" s="26"/>
      <c r="J1246" s="26"/>
      <c r="K1246" s="59">
        <f t="shared" si="71"/>
        <v>0</v>
      </c>
      <c r="L1246" s="50"/>
    </row>
    <row r="1247" spans="1:12" ht="15.75" customHeight="1" x14ac:dyDescent="0.2">
      <c r="A1247" s="1" t="s">
        <v>456</v>
      </c>
      <c r="B1247" s="24" t="s">
        <v>262</v>
      </c>
      <c r="C1247" s="75">
        <v>3650</v>
      </c>
      <c r="D1247" s="26"/>
      <c r="E1247" s="26"/>
      <c r="F1247" s="26"/>
      <c r="G1247" s="26"/>
      <c r="H1247" s="26"/>
      <c r="I1247" s="26"/>
      <c r="J1247" s="26"/>
      <c r="K1247" s="59">
        <f t="shared" si="71"/>
        <v>0</v>
      </c>
      <c r="L1247" s="50"/>
    </row>
    <row r="1248" spans="1:12" ht="15.75" customHeight="1" x14ac:dyDescent="0.2">
      <c r="A1248" s="1" t="s">
        <v>456</v>
      </c>
      <c r="B1248" s="24" t="s">
        <v>202</v>
      </c>
      <c r="C1248" s="75">
        <v>3660</v>
      </c>
      <c r="D1248" s="26"/>
      <c r="E1248" s="26"/>
      <c r="F1248" s="26"/>
      <c r="G1248" s="26"/>
      <c r="H1248" s="26"/>
      <c r="I1248" s="26"/>
      <c r="J1248" s="26"/>
      <c r="K1248" s="59">
        <f t="shared" si="71"/>
        <v>0</v>
      </c>
      <c r="L1248" s="50"/>
    </row>
    <row r="1249" spans="1:12" ht="15.75" customHeight="1" x14ac:dyDescent="0.2">
      <c r="A1249" s="1" t="s">
        <v>456</v>
      </c>
      <c r="B1249" s="24" t="s">
        <v>204</v>
      </c>
      <c r="C1249" s="75">
        <v>3690</v>
      </c>
      <c r="D1249" s="26"/>
      <c r="E1249" s="26"/>
      <c r="F1249" s="26"/>
      <c r="G1249" s="26"/>
      <c r="H1249" s="26"/>
      <c r="I1249" s="26"/>
      <c r="J1249" s="26"/>
      <c r="K1249" s="59">
        <f t="shared" si="71"/>
        <v>0</v>
      </c>
      <c r="L1249" s="50"/>
    </row>
    <row r="1250" spans="1:12" ht="15.75" customHeight="1" x14ac:dyDescent="0.2">
      <c r="A1250" s="1" t="s">
        <v>456</v>
      </c>
      <c r="B1250" s="171" t="s">
        <v>205</v>
      </c>
      <c r="C1250" s="76">
        <v>3600</v>
      </c>
      <c r="D1250" s="86">
        <f>ROUND(SUM(D1243:D1249),2)</f>
        <v>0</v>
      </c>
      <c r="E1250" s="86">
        <f t="shared" ref="E1250:J1250" si="72">ROUND(SUM(E1243:E1249),2)</f>
        <v>0</v>
      </c>
      <c r="F1250" s="86">
        <f t="shared" si="72"/>
        <v>0</v>
      </c>
      <c r="G1250" s="86">
        <f t="shared" si="72"/>
        <v>0</v>
      </c>
      <c r="H1250" s="86">
        <f t="shared" si="72"/>
        <v>0</v>
      </c>
      <c r="I1250" s="86">
        <f t="shared" si="72"/>
        <v>0</v>
      </c>
      <c r="J1250" s="86">
        <f t="shared" si="72"/>
        <v>0</v>
      </c>
      <c r="K1250" s="28">
        <f t="shared" si="71"/>
        <v>0</v>
      </c>
      <c r="L1250" s="50"/>
    </row>
    <row r="1251" spans="1:12" ht="14.25" customHeight="1" x14ac:dyDescent="0.2">
      <c r="A1251" s="1" t="s">
        <v>456</v>
      </c>
      <c r="B1251" s="130" t="s">
        <v>206</v>
      </c>
      <c r="C1251" s="131"/>
      <c r="D1251" s="40"/>
      <c r="E1251" s="40"/>
      <c r="F1251" s="40"/>
      <c r="G1251" s="40"/>
      <c r="H1251" s="40"/>
      <c r="I1251" s="40"/>
      <c r="J1251" s="40"/>
      <c r="K1251" s="30"/>
      <c r="L1251" s="50"/>
    </row>
    <row r="1252" spans="1:12" ht="15.75" customHeight="1" x14ac:dyDescent="0.2">
      <c r="A1252" s="1" t="s">
        <v>456</v>
      </c>
      <c r="B1252" s="100" t="s">
        <v>263</v>
      </c>
      <c r="C1252" s="103">
        <v>910</v>
      </c>
      <c r="D1252" s="45"/>
      <c r="E1252" s="45"/>
      <c r="F1252" s="45"/>
      <c r="G1252" s="45"/>
      <c r="H1252" s="45"/>
      <c r="I1252" s="45"/>
      <c r="J1252" s="45"/>
      <c r="K1252" s="59">
        <f t="shared" ref="K1252:K1263" si="73">ROUND(SUM(D1252:J1252),2)</f>
        <v>0</v>
      </c>
      <c r="L1252" s="50"/>
    </row>
    <row r="1253" spans="1:12" ht="15.75" customHeight="1" x14ac:dyDescent="0.2">
      <c r="A1253" s="1" t="s">
        <v>456</v>
      </c>
      <c r="B1253" s="100" t="s">
        <v>207</v>
      </c>
      <c r="C1253" s="103">
        <v>920</v>
      </c>
      <c r="D1253" s="35"/>
      <c r="E1253" s="35"/>
      <c r="F1253" s="35"/>
      <c r="G1253" s="35"/>
      <c r="H1253" s="35"/>
      <c r="I1253" s="35"/>
      <c r="J1253" s="35"/>
      <c r="K1253" s="59">
        <f t="shared" si="73"/>
        <v>0</v>
      </c>
      <c r="L1253" s="50"/>
    </row>
    <row r="1254" spans="1:12" ht="15.75" customHeight="1" x14ac:dyDescent="0.2">
      <c r="A1254" s="1" t="s">
        <v>456</v>
      </c>
      <c r="B1254" s="100" t="s">
        <v>208</v>
      </c>
      <c r="C1254" s="103">
        <v>930</v>
      </c>
      <c r="D1254" s="35"/>
      <c r="E1254" s="35"/>
      <c r="F1254" s="35"/>
      <c r="G1254" s="35"/>
      <c r="H1254" s="35"/>
      <c r="I1254" s="35"/>
      <c r="J1254" s="35"/>
      <c r="K1254" s="59">
        <f t="shared" si="73"/>
        <v>0</v>
      </c>
      <c r="L1254" s="50"/>
    </row>
    <row r="1255" spans="1:12" ht="15.75" customHeight="1" x14ac:dyDescent="0.2">
      <c r="A1255" s="1" t="s">
        <v>456</v>
      </c>
      <c r="B1255" s="100" t="s">
        <v>209</v>
      </c>
      <c r="C1255" s="103">
        <v>940</v>
      </c>
      <c r="D1255" s="35"/>
      <c r="E1255" s="35"/>
      <c r="F1255" s="35"/>
      <c r="G1255" s="35"/>
      <c r="H1255" s="35"/>
      <c r="I1255" s="35"/>
      <c r="J1255" s="35"/>
      <c r="K1255" s="59">
        <f t="shared" si="73"/>
        <v>0</v>
      </c>
      <c r="L1255" s="50"/>
    </row>
    <row r="1256" spans="1:12" ht="15.75" customHeight="1" x14ac:dyDescent="0.2">
      <c r="A1256" s="1" t="s">
        <v>456</v>
      </c>
      <c r="B1256" s="100" t="s">
        <v>262</v>
      </c>
      <c r="C1256" s="103">
        <v>950</v>
      </c>
      <c r="D1256" s="35"/>
      <c r="E1256" s="35"/>
      <c r="F1256" s="35"/>
      <c r="G1256" s="35"/>
      <c r="H1256" s="35"/>
      <c r="I1256" s="35"/>
      <c r="J1256" s="35"/>
      <c r="K1256" s="59">
        <f t="shared" si="73"/>
        <v>0</v>
      </c>
      <c r="L1256" s="50"/>
    </row>
    <row r="1257" spans="1:12" ht="15.75" customHeight="1" x14ac:dyDescent="0.2">
      <c r="A1257" s="1" t="s">
        <v>456</v>
      </c>
      <c r="B1257" s="100" t="s">
        <v>210</v>
      </c>
      <c r="C1257" s="103">
        <v>960</v>
      </c>
      <c r="D1257" s="35"/>
      <c r="E1257" s="35"/>
      <c r="F1257" s="35"/>
      <c r="G1257" s="35"/>
      <c r="H1257" s="35"/>
      <c r="I1257" s="35"/>
      <c r="J1257" s="35"/>
      <c r="K1257" s="59">
        <f t="shared" si="73"/>
        <v>0</v>
      </c>
      <c r="L1257" s="50"/>
    </row>
    <row r="1258" spans="1:12" ht="15.75" customHeight="1" x14ac:dyDescent="0.2">
      <c r="A1258" s="1" t="s">
        <v>456</v>
      </c>
      <c r="B1258" s="100" t="s">
        <v>212</v>
      </c>
      <c r="C1258" s="103">
        <v>990</v>
      </c>
      <c r="D1258" s="35"/>
      <c r="E1258" s="35"/>
      <c r="F1258" s="35"/>
      <c r="G1258" s="35"/>
      <c r="H1258" s="35"/>
      <c r="I1258" s="35"/>
      <c r="J1258" s="35"/>
      <c r="K1258" s="59">
        <f t="shared" si="73"/>
        <v>0</v>
      </c>
      <c r="L1258" s="50"/>
    </row>
    <row r="1259" spans="1:12" ht="15.75" customHeight="1" x14ac:dyDescent="0.2">
      <c r="A1259" s="1" t="s">
        <v>456</v>
      </c>
      <c r="B1259" s="100" t="s">
        <v>213</v>
      </c>
      <c r="C1259" s="103">
        <v>9700</v>
      </c>
      <c r="D1259" s="86">
        <f>ROUND(SUM(D1252:D1258),2)</f>
        <v>0</v>
      </c>
      <c r="E1259" s="86">
        <f t="shared" ref="E1259:J1259" si="74">ROUND(SUM(E1252:E1258),2)</f>
        <v>0</v>
      </c>
      <c r="F1259" s="86">
        <f t="shared" si="74"/>
        <v>0</v>
      </c>
      <c r="G1259" s="86">
        <f t="shared" si="74"/>
        <v>0</v>
      </c>
      <c r="H1259" s="86">
        <f t="shared" si="74"/>
        <v>0</v>
      </c>
      <c r="I1259" s="86">
        <f t="shared" si="74"/>
        <v>0</v>
      </c>
      <c r="J1259" s="86">
        <f t="shared" si="74"/>
        <v>0</v>
      </c>
      <c r="K1259" s="28">
        <f t="shared" si="73"/>
        <v>0</v>
      </c>
      <c r="L1259" s="50"/>
    </row>
    <row r="1260" spans="1:12" ht="15.75" customHeight="1" x14ac:dyDescent="0.2">
      <c r="A1260" s="1" t="s">
        <v>456</v>
      </c>
      <c r="B1260" s="46" t="s">
        <v>485</v>
      </c>
      <c r="C1260" s="77"/>
      <c r="D1260" s="28">
        <f>ROUND(D1240+D1250+D1259,2)</f>
        <v>0</v>
      </c>
      <c r="E1260" s="66">
        <f t="shared" ref="E1260:J1260" si="75">ROUND(E1240+E1250+E1259,2)</f>
        <v>0</v>
      </c>
      <c r="F1260" s="66">
        <f t="shared" si="75"/>
        <v>0</v>
      </c>
      <c r="G1260" s="66">
        <f t="shared" si="75"/>
        <v>0</v>
      </c>
      <c r="H1260" s="66">
        <f t="shared" si="75"/>
        <v>0</v>
      </c>
      <c r="I1260" s="66">
        <f t="shared" si="75"/>
        <v>0</v>
      </c>
      <c r="J1260" s="66">
        <f t="shared" si="75"/>
        <v>0</v>
      </c>
      <c r="K1260" s="28">
        <f t="shared" si="73"/>
        <v>0</v>
      </c>
      <c r="L1260" s="50"/>
    </row>
    <row r="1261" spans="1:12" ht="15.75" customHeight="1" x14ac:dyDescent="0.2">
      <c r="A1261" s="1" t="s">
        <v>456</v>
      </c>
      <c r="B1261" s="74" t="str">
        <f>B1199</f>
        <v>Net Position, July 1, 2020</v>
      </c>
      <c r="C1261" s="75">
        <v>2880</v>
      </c>
      <c r="D1261" s="26"/>
      <c r="E1261" s="26"/>
      <c r="F1261" s="26"/>
      <c r="G1261" s="26"/>
      <c r="H1261" s="26"/>
      <c r="I1261" s="26"/>
      <c r="J1261" s="26"/>
      <c r="K1261" s="59">
        <f t="shared" si="73"/>
        <v>0</v>
      </c>
      <c r="L1261" s="50"/>
    </row>
    <row r="1262" spans="1:12" ht="15.75" customHeight="1" x14ac:dyDescent="0.2">
      <c r="A1262" s="1" t="s">
        <v>456</v>
      </c>
      <c r="B1262" s="74" t="s">
        <v>486</v>
      </c>
      <c r="C1262" s="75">
        <v>2896</v>
      </c>
      <c r="D1262" s="35"/>
      <c r="E1262" s="35"/>
      <c r="F1262" s="35"/>
      <c r="G1262" s="35"/>
      <c r="H1262" s="35"/>
      <c r="I1262" s="35"/>
      <c r="J1262" s="35"/>
      <c r="K1262" s="79">
        <f t="shared" si="73"/>
        <v>0</v>
      </c>
    </row>
    <row r="1263" spans="1:12" ht="18.75" customHeight="1" x14ac:dyDescent="0.2">
      <c r="A1263" s="1" t="s">
        <v>456</v>
      </c>
      <c r="B1263" s="74" t="str">
        <f>B1201</f>
        <v>Net Position, June 30, 2021</v>
      </c>
      <c r="C1263" s="75">
        <v>2780</v>
      </c>
      <c r="D1263" s="35"/>
      <c r="E1263" s="35"/>
      <c r="F1263" s="35"/>
      <c r="G1263" s="35"/>
      <c r="H1263" s="35"/>
      <c r="I1263" s="35"/>
      <c r="J1263" s="35"/>
      <c r="K1263" s="28">
        <f t="shared" si="73"/>
        <v>0</v>
      </c>
      <c r="L1263" s="50"/>
    </row>
    <row r="1264" spans="1:12" ht="12.75" x14ac:dyDescent="0.2">
      <c r="B1264" s="51"/>
      <c r="C1264" s="72"/>
      <c r="L1264" s="50"/>
    </row>
    <row r="1265" spans="1:13" ht="12.75" x14ac:dyDescent="0.2">
      <c r="B1265" s="51" t="s">
        <v>189</v>
      </c>
      <c r="C1265" s="72"/>
      <c r="L1265" s="50"/>
    </row>
    <row r="1266" spans="1:13" ht="12.75" x14ac:dyDescent="0.2"/>
    <row r="1267" spans="1:13" ht="12.75" x14ac:dyDescent="0.2">
      <c r="A1267" s="88"/>
    </row>
    <row r="1268" spans="1:13" ht="12.75" x14ac:dyDescent="0.2">
      <c r="A1268" s="88" t="s">
        <v>496</v>
      </c>
      <c r="B1268" s="2" t="str">
        <f>$B$1</f>
        <v>DISTRICT SCHOOL BOARD OF OKEECHOBEE COUNTY</v>
      </c>
      <c r="C1268" s="201"/>
      <c r="D1268" s="178"/>
      <c r="E1268" s="178"/>
      <c r="F1268" s="179"/>
      <c r="G1268" s="50"/>
      <c r="K1268" s="50"/>
      <c r="L1268" s="50"/>
      <c r="M1268" s="50"/>
    </row>
    <row r="1269" spans="1:13" ht="12.75" x14ac:dyDescent="0.2">
      <c r="B1269" s="2" t="s">
        <v>497</v>
      </c>
      <c r="C1269" s="201"/>
      <c r="D1269" s="178"/>
      <c r="E1269" s="178"/>
      <c r="F1269" s="179"/>
      <c r="G1269" s="92" t="s">
        <v>498</v>
      </c>
      <c r="K1269" s="50"/>
      <c r="L1269" s="50"/>
      <c r="M1269" s="50"/>
    </row>
    <row r="1270" spans="1:13" ht="12.75" x14ac:dyDescent="0.2">
      <c r="B1270" s="2" t="s">
        <v>499</v>
      </c>
      <c r="C1270" s="201"/>
      <c r="D1270" s="178"/>
      <c r="E1270" s="178"/>
      <c r="F1270" s="179"/>
      <c r="G1270" s="92" t="s">
        <v>500</v>
      </c>
      <c r="K1270" s="50"/>
      <c r="L1270" s="50"/>
      <c r="M1270" s="50"/>
    </row>
    <row r="1271" spans="1:13" ht="12.75" x14ac:dyDescent="0.2">
      <c r="B1271" s="236" t="str">
        <f>IF(G2="","",LOOKUP(G2,T2:T8,V2:V8))</f>
        <v>June 30, 2021</v>
      </c>
      <c r="C1271" s="201"/>
      <c r="D1271" s="178"/>
      <c r="E1271" s="88"/>
      <c r="F1271" s="88"/>
      <c r="G1271" s="93" t="s">
        <v>501</v>
      </c>
      <c r="K1271" s="50"/>
      <c r="L1271" s="50"/>
      <c r="M1271" s="50"/>
    </row>
    <row r="1272" spans="1:13" ht="17.25" customHeight="1" x14ac:dyDescent="0.2">
      <c r="B1272" s="445" t="s">
        <v>502</v>
      </c>
      <c r="C1272" s="443" t="s">
        <v>12</v>
      </c>
      <c r="D1272" s="222" t="s">
        <v>503</v>
      </c>
      <c r="E1272" s="435" t="s">
        <v>504</v>
      </c>
      <c r="F1272" s="435" t="s">
        <v>505</v>
      </c>
      <c r="G1272" s="222" t="s">
        <v>506</v>
      </c>
      <c r="K1272" s="50"/>
      <c r="L1272" s="50"/>
      <c r="M1272" s="50"/>
    </row>
    <row r="1273" spans="1:13" ht="12.75" x14ac:dyDescent="0.2">
      <c r="B1273" s="446"/>
      <c r="C1273" s="444"/>
      <c r="D1273" s="237" t="str">
        <f>IF(G2="","",LOOKUP(G2,T2:T8,U2:U8))</f>
        <v>July 1, 2020</v>
      </c>
      <c r="E1273" s="436"/>
      <c r="F1273" s="436"/>
      <c r="G1273" s="237" t="str">
        <f>IF(G2="","",LOOKUP(G2,T2:T8,V2:V8))</f>
        <v>June 30, 2021</v>
      </c>
      <c r="K1273" s="50"/>
      <c r="L1273" s="50"/>
      <c r="M1273" s="50"/>
    </row>
    <row r="1274" spans="1:13" ht="18.75" customHeight="1" x14ac:dyDescent="0.2">
      <c r="B1274" s="110" t="s">
        <v>507</v>
      </c>
      <c r="C1274" s="103">
        <v>1110</v>
      </c>
      <c r="D1274" s="26">
        <v>582219.6</v>
      </c>
      <c r="E1274" s="26">
        <v>1145965.22</v>
      </c>
      <c r="F1274" s="26">
        <v>1098529.6399999999</v>
      </c>
      <c r="G1274" s="161">
        <f t="shared" ref="G1274:G1281" si="76">ROUND(D1274+E1274-F1274,2)</f>
        <v>629655.18000000005</v>
      </c>
      <c r="K1274" s="50"/>
      <c r="L1274" s="50"/>
      <c r="M1274" s="50"/>
    </row>
    <row r="1275" spans="1:13" ht="18.75" customHeight="1" x14ac:dyDescent="0.2">
      <c r="B1275" s="110" t="s">
        <v>508</v>
      </c>
      <c r="C1275" s="103">
        <v>1160</v>
      </c>
      <c r="D1275" s="26"/>
      <c r="E1275" s="26"/>
      <c r="F1275" s="26"/>
      <c r="G1275" s="161">
        <f t="shared" si="76"/>
        <v>0</v>
      </c>
      <c r="K1275" s="50"/>
      <c r="L1275" s="50"/>
      <c r="M1275" s="50"/>
    </row>
    <row r="1276" spans="1:13" ht="18.75" customHeight="1" x14ac:dyDescent="0.2">
      <c r="B1276" s="110" t="s">
        <v>509</v>
      </c>
      <c r="C1276" s="103">
        <v>1131</v>
      </c>
      <c r="D1276" s="26"/>
      <c r="E1276" s="26"/>
      <c r="F1276" s="26"/>
      <c r="G1276" s="161">
        <f t="shared" si="76"/>
        <v>0</v>
      </c>
      <c r="K1276" s="50"/>
      <c r="L1276" s="50"/>
      <c r="M1276" s="50"/>
    </row>
    <row r="1277" spans="1:13" ht="18.75" customHeight="1" x14ac:dyDescent="0.2">
      <c r="B1277" s="110" t="s">
        <v>510</v>
      </c>
      <c r="C1277" s="103">
        <v>1170</v>
      </c>
      <c r="D1277" s="26"/>
      <c r="E1277" s="26"/>
      <c r="F1277" s="26"/>
      <c r="G1277" s="161">
        <f t="shared" si="76"/>
        <v>0</v>
      </c>
      <c r="K1277" s="50"/>
      <c r="L1277" s="50"/>
      <c r="M1277" s="50"/>
    </row>
    <row r="1278" spans="1:13" ht="18.75" customHeight="1" x14ac:dyDescent="0.2">
      <c r="B1278" s="110" t="s">
        <v>511</v>
      </c>
      <c r="C1278" s="123">
        <v>1141</v>
      </c>
      <c r="D1278" s="26"/>
      <c r="E1278" s="26"/>
      <c r="F1278" s="26"/>
      <c r="G1278" s="161">
        <f t="shared" si="76"/>
        <v>0</v>
      </c>
      <c r="K1278" s="50"/>
      <c r="L1278" s="50"/>
      <c r="M1278" s="50"/>
    </row>
    <row r="1279" spans="1:13" ht="18.75" customHeight="1" x14ac:dyDescent="0.2">
      <c r="B1279" s="110" t="s">
        <v>512</v>
      </c>
      <c r="C1279" s="113">
        <v>1220</v>
      </c>
      <c r="D1279" s="34"/>
      <c r="E1279" s="34"/>
      <c r="F1279" s="34"/>
      <c r="G1279" s="161">
        <f>ROUND(D1279+E1279-F1279,2)</f>
        <v>0</v>
      </c>
      <c r="K1279" s="50"/>
      <c r="L1279" s="50"/>
      <c r="M1279" s="50"/>
    </row>
    <row r="1280" spans="1:13" ht="18.75" customHeight="1" x14ac:dyDescent="0.2">
      <c r="B1280" s="110" t="s">
        <v>513</v>
      </c>
      <c r="C1280" s="113">
        <v>1150</v>
      </c>
      <c r="D1280" s="34"/>
      <c r="E1280" s="34"/>
      <c r="F1280" s="34"/>
      <c r="G1280" s="161">
        <f t="shared" si="76"/>
        <v>0</v>
      </c>
      <c r="K1280" s="50"/>
      <c r="L1280" s="50"/>
      <c r="M1280" s="50"/>
    </row>
    <row r="1281" spans="2:19" ht="18.75" customHeight="1" x14ac:dyDescent="0.2">
      <c r="B1281" s="107" t="s">
        <v>514</v>
      </c>
      <c r="C1281" s="103"/>
      <c r="D1281" s="86">
        <f>ROUND(SUM(D1274:D1280),2)</f>
        <v>582219.6</v>
      </c>
      <c r="E1281" s="86">
        <f>ROUND(SUM(E1274:E1280),2)</f>
        <v>1145965.22</v>
      </c>
      <c r="F1281" s="86">
        <f>ROUND(SUM(F1274:F1280),2)</f>
        <v>1098529.6399999999</v>
      </c>
      <c r="G1281" s="86">
        <f t="shared" si="76"/>
        <v>629655.18000000005</v>
      </c>
      <c r="K1281" s="50"/>
      <c r="L1281" s="50"/>
      <c r="M1281" s="50"/>
    </row>
    <row r="1282" spans="2:19" ht="18.75" customHeight="1" x14ac:dyDescent="0.2">
      <c r="B1282" s="94" t="s">
        <v>515</v>
      </c>
      <c r="C1282" s="238"/>
      <c r="D1282" s="239"/>
      <c r="E1282" s="239"/>
      <c r="F1282" s="239"/>
      <c r="G1282" s="239"/>
      <c r="K1282" s="50"/>
      <c r="L1282" s="50"/>
      <c r="M1282" s="50"/>
    </row>
    <row r="1283" spans="2:19" ht="18.75" customHeight="1" x14ac:dyDescent="0.2">
      <c r="B1283" s="110" t="s">
        <v>516</v>
      </c>
      <c r="C1283" s="103">
        <v>2125</v>
      </c>
      <c r="D1283" s="26"/>
      <c r="E1283" s="26"/>
      <c r="F1283" s="26"/>
      <c r="G1283" s="161">
        <f>ROUND(D1283+E1283-F1283,2)</f>
        <v>0</v>
      </c>
      <c r="K1283" s="50"/>
      <c r="L1283" s="50"/>
      <c r="M1283" s="50"/>
    </row>
    <row r="1284" spans="2:19" ht="18.75" customHeight="1" x14ac:dyDescent="0.2">
      <c r="B1284" s="110" t="s">
        <v>517</v>
      </c>
      <c r="C1284" s="103">
        <v>2110</v>
      </c>
      <c r="D1284" s="26"/>
      <c r="E1284" s="26"/>
      <c r="F1284" s="26"/>
      <c r="G1284" s="161">
        <f t="shared" ref="G1284:G1289" si="77">ROUND(D1284+E1284-F1284,2)</f>
        <v>0</v>
      </c>
      <c r="K1284" s="50"/>
      <c r="L1284" s="50"/>
      <c r="M1284" s="50"/>
    </row>
    <row r="1285" spans="2:19" ht="18.75" customHeight="1" x14ac:dyDescent="0.2">
      <c r="B1285" s="110" t="s">
        <v>518</v>
      </c>
      <c r="C1285" s="103">
        <v>2170</v>
      </c>
      <c r="D1285" s="26"/>
      <c r="E1285" s="26"/>
      <c r="F1285" s="26"/>
      <c r="G1285" s="161">
        <f t="shared" si="77"/>
        <v>0</v>
      </c>
      <c r="K1285" s="50"/>
      <c r="L1285" s="50"/>
      <c r="M1285" s="50"/>
    </row>
    <row r="1286" spans="2:19" ht="18.75" customHeight="1" x14ac:dyDescent="0.2">
      <c r="B1286" s="110" t="s">
        <v>519</v>
      </c>
      <c r="C1286" s="103">
        <v>2120</v>
      </c>
      <c r="D1286" s="26"/>
      <c r="E1286" s="26"/>
      <c r="F1286" s="26"/>
      <c r="G1286" s="161">
        <f t="shared" si="77"/>
        <v>0</v>
      </c>
      <c r="K1286" s="50"/>
      <c r="L1286" s="50"/>
      <c r="M1286" s="50"/>
    </row>
    <row r="1287" spans="2:19" ht="18.75" customHeight="1" x14ac:dyDescent="0.2">
      <c r="B1287" s="110" t="s">
        <v>520</v>
      </c>
      <c r="C1287" s="103">
        <v>2290</v>
      </c>
      <c r="D1287" s="35"/>
      <c r="E1287" s="34"/>
      <c r="F1287" s="34"/>
      <c r="G1287" s="161">
        <f>ROUND(D1287+E1287-F1287,2)</f>
        <v>0</v>
      </c>
      <c r="K1287" s="50"/>
      <c r="L1287" s="50"/>
      <c r="M1287" s="50"/>
    </row>
    <row r="1288" spans="2:19" ht="18.75" customHeight="1" x14ac:dyDescent="0.2">
      <c r="B1288" s="110" t="s">
        <v>521</v>
      </c>
      <c r="C1288" s="103">
        <v>2161</v>
      </c>
      <c r="D1288" s="26">
        <v>6345</v>
      </c>
      <c r="E1288" s="26"/>
      <c r="F1288" s="26">
        <v>4915</v>
      </c>
      <c r="G1288" s="161">
        <f t="shared" si="77"/>
        <v>1430</v>
      </c>
      <c r="K1288" s="50"/>
      <c r="L1288" s="50"/>
      <c r="M1288" s="50"/>
    </row>
    <row r="1289" spans="2:19" ht="18.75" customHeight="1" x14ac:dyDescent="0.2">
      <c r="B1289" s="107" t="s">
        <v>522</v>
      </c>
      <c r="C1289" s="103"/>
      <c r="D1289" s="86">
        <f>ROUND(SUM(D1283:D1288),2)</f>
        <v>6345</v>
      </c>
      <c r="E1289" s="86">
        <f>ROUND(SUM(E1283:E1288),2)</f>
        <v>0</v>
      </c>
      <c r="F1289" s="86">
        <f>ROUND(SUM(F1283:F1288),2)</f>
        <v>4915</v>
      </c>
      <c r="G1289" s="86">
        <f t="shared" si="77"/>
        <v>1430</v>
      </c>
      <c r="K1289" s="50"/>
      <c r="L1289" s="50"/>
      <c r="M1289" s="50"/>
    </row>
    <row r="1290" spans="2:19" ht="18.75" customHeight="1" x14ac:dyDescent="0.2">
      <c r="B1290" s="94" t="s">
        <v>523</v>
      </c>
      <c r="C1290" s="113"/>
      <c r="D1290" s="86"/>
      <c r="E1290" s="86"/>
      <c r="F1290" s="86"/>
      <c r="G1290" s="86"/>
      <c r="K1290" s="50"/>
      <c r="L1290" s="50"/>
      <c r="M1290" s="50"/>
    </row>
    <row r="1291" spans="2:19" ht="18.75" customHeight="1" x14ac:dyDescent="0.2">
      <c r="B1291" s="140" t="s">
        <v>524</v>
      </c>
      <c r="C1291" s="113"/>
      <c r="D1291" s="86"/>
      <c r="E1291" s="86"/>
      <c r="F1291" s="86"/>
      <c r="G1291" s="86"/>
      <c r="K1291" s="50"/>
      <c r="L1291" s="50"/>
      <c r="M1291" s="50"/>
    </row>
    <row r="1292" spans="2:19" ht="18.75" customHeight="1" x14ac:dyDescent="0.2">
      <c r="B1292" s="240" t="s">
        <v>525</v>
      </c>
      <c r="C1292" s="113"/>
      <c r="D1292" s="26"/>
      <c r="E1292" s="241"/>
      <c r="F1292" s="241"/>
      <c r="G1292" s="26"/>
      <c r="K1292" s="242">
        <v>10</v>
      </c>
      <c r="L1292" s="243" t="s">
        <v>259</v>
      </c>
      <c r="M1292" s="50"/>
    </row>
    <row r="1293" spans="2:19" ht="18.75" customHeight="1" x14ac:dyDescent="0.2">
      <c r="B1293" s="240" t="s">
        <v>526</v>
      </c>
      <c r="C1293" s="113"/>
      <c r="D1293" s="26">
        <v>575874.6</v>
      </c>
      <c r="E1293" s="241"/>
      <c r="F1293" s="241"/>
      <c r="G1293" s="26">
        <v>628225.18000000005</v>
      </c>
      <c r="K1293" s="242">
        <v>20</v>
      </c>
      <c r="L1293" s="243" t="s">
        <v>259</v>
      </c>
      <c r="M1293" s="50"/>
    </row>
    <row r="1294" spans="2:19" ht="18.75" customHeight="1" x14ac:dyDescent="0.2">
      <c r="B1294" s="140" t="s">
        <v>527</v>
      </c>
      <c r="C1294" s="113">
        <v>2785</v>
      </c>
      <c r="D1294" s="86">
        <f>D1292+D1293</f>
        <v>575874.6</v>
      </c>
      <c r="E1294" s="241"/>
      <c r="F1294" s="241"/>
      <c r="G1294" s="86">
        <f>G1292+G1293</f>
        <v>628225.18000000005</v>
      </c>
      <c r="K1294" s="50"/>
      <c r="L1294" s="50"/>
      <c r="M1294" s="50"/>
    </row>
    <row r="1295" spans="2:19" ht="12.75" x14ac:dyDescent="0.2">
      <c r="B1295" s="88"/>
      <c r="C1295" s="201"/>
      <c r="D1295" s="150"/>
      <c r="E1295" s="150"/>
      <c r="F1295" s="150"/>
      <c r="G1295" s="150"/>
      <c r="K1295" s="50"/>
      <c r="L1295" s="50"/>
      <c r="M1295" s="50"/>
      <c r="S1295" s="244"/>
    </row>
    <row r="1296" spans="2:19" ht="12.75" x14ac:dyDescent="0.2">
      <c r="B1296" s="108" t="s">
        <v>149</v>
      </c>
      <c r="C1296" s="201"/>
      <c r="D1296" s="88"/>
      <c r="E1296" s="178"/>
      <c r="F1296" s="178"/>
      <c r="G1296" s="92"/>
      <c r="K1296" s="50"/>
      <c r="L1296" s="50"/>
      <c r="M1296" s="50"/>
      <c r="S1296" s="244"/>
    </row>
    <row r="1297" spans="1:20" ht="12.75" x14ac:dyDescent="0.2">
      <c r="B1297" s="51"/>
      <c r="C1297" s="72"/>
      <c r="K1297" s="50"/>
      <c r="L1297" s="50"/>
      <c r="M1297" s="50"/>
    </row>
    <row r="1298" spans="1:20" s="244" customFormat="1" ht="12.75" x14ac:dyDescent="0.2">
      <c r="A1298" s="1"/>
      <c r="B1298" s="51"/>
      <c r="C1298" s="72"/>
      <c r="D1298" s="1"/>
      <c r="E1298" s="1"/>
      <c r="F1298" s="1"/>
      <c r="G1298" s="1"/>
      <c r="H1298" s="1"/>
      <c r="I1298" s="1"/>
      <c r="J1298" s="1"/>
      <c r="K1298" s="50"/>
      <c r="L1298" s="50"/>
      <c r="M1298" s="50"/>
      <c r="N1298" s="1"/>
      <c r="O1298" s="1"/>
      <c r="P1298" s="1"/>
      <c r="Q1298" s="1"/>
      <c r="R1298" s="1"/>
      <c r="S1298" s="1"/>
      <c r="T1298" s="245"/>
    </row>
    <row r="1299" spans="1:20" s="244" customFormat="1" ht="12.75" x14ac:dyDescent="0.2">
      <c r="A1299" s="88" t="s">
        <v>528</v>
      </c>
      <c r="B1299" s="2" t="str">
        <f>$B$1</f>
        <v>DISTRICT SCHOOL BOARD OF OKEECHOBEE COUNTY</v>
      </c>
      <c r="C1299" s="201"/>
      <c r="D1299" s="50"/>
      <c r="E1299" s="1"/>
      <c r="F1299" s="1"/>
      <c r="G1299" s="92"/>
      <c r="H1299" s="1"/>
      <c r="I1299" s="1"/>
      <c r="J1299" s="92" t="s">
        <v>529</v>
      </c>
      <c r="K1299" s="50"/>
      <c r="L1299" s="50"/>
      <c r="M1299" s="50"/>
      <c r="N1299" s="1"/>
      <c r="O1299" s="1"/>
      <c r="P1299" s="1"/>
      <c r="Q1299" s="1"/>
      <c r="R1299" s="1"/>
      <c r="S1299" s="1"/>
      <c r="T1299" s="245"/>
    </row>
    <row r="1300" spans="1:20" ht="12.75" x14ac:dyDescent="0.2">
      <c r="B1300" s="89" t="s">
        <v>530</v>
      </c>
      <c r="C1300" s="201"/>
      <c r="D1300" s="50"/>
      <c r="G1300" s="92"/>
      <c r="J1300" s="92" t="s">
        <v>531</v>
      </c>
      <c r="K1300" s="50"/>
      <c r="L1300" s="50"/>
      <c r="M1300" s="50"/>
    </row>
    <row r="1301" spans="1:20" ht="12.75" x14ac:dyDescent="0.2">
      <c r="B1301" s="246" t="str">
        <f>B1271</f>
        <v>June 30, 2021</v>
      </c>
      <c r="C1301" s="201"/>
      <c r="D1301" s="50"/>
      <c r="G1301" s="88"/>
      <c r="J1301" s="93" t="s">
        <v>532</v>
      </c>
      <c r="K1301" s="50"/>
      <c r="L1301" s="50"/>
      <c r="M1301" s="50"/>
    </row>
    <row r="1302" spans="1:20" ht="27" customHeight="1" x14ac:dyDescent="0.2">
      <c r="A1302" s="244"/>
      <c r="B1302" s="435"/>
      <c r="C1302" s="443" t="s">
        <v>12</v>
      </c>
      <c r="D1302" s="222" t="s">
        <v>533</v>
      </c>
      <c r="E1302" s="222" t="s">
        <v>534</v>
      </c>
      <c r="F1302" s="435" t="s">
        <v>535</v>
      </c>
      <c r="G1302" s="247" t="s">
        <v>536</v>
      </c>
      <c r="H1302" s="247" t="s">
        <v>537</v>
      </c>
      <c r="I1302" s="247" t="s">
        <v>538</v>
      </c>
      <c r="J1302" s="247" t="s">
        <v>539</v>
      </c>
      <c r="K1302" s="248"/>
      <c r="L1302" s="248"/>
      <c r="M1302" s="248"/>
      <c r="N1302" s="244"/>
      <c r="O1302" s="244"/>
      <c r="P1302" s="244"/>
      <c r="Q1302" s="244"/>
      <c r="R1302" s="244"/>
    </row>
    <row r="1303" spans="1:20" ht="12.75" x14ac:dyDescent="0.2">
      <c r="A1303" s="244"/>
      <c r="B1303" s="436"/>
      <c r="C1303" s="444"/>
      <c r="D1303" s="237" t="str">
        <f>IF(G2="","",LOOKUP(G2,T2:T8,V2:V8))</f>
        <v>June 30, 2021</v>
      </c>
      <c r="E1303" s="237" t="str">
        <f>IF(G2="","",LOOKUP(G2,T2:T8,V2:V8))</f>
        <v>June 30, 2021</v>
      </c>
      <c r="F1303" s="436"/>
      <c r="G1303" s="249" t="str">
        <f>IF(G2="","",LOOKUP(G2,T2:T8,W2:W8))</f>
        <v>2020-21</v>
      </c>
      <c r="H1303" s="249" t="str">
        <f ca="1">IF(G2="","",LOOKUP(G2,T2:T8,W3:W10))</f>
        <v>2021-22</v>
      </c>
      <c r="I1303" s="249" t="str">
        <f>IF(G2="","",LOOKUP(G2,T2:T8,W2:W8))</f>
        <v>2020-21</v>
      </c>
      <c r="J1303" s="249" t="str">
        <f ca="1">IF(G2="","",LOOKUP(G2,T2:T8,W3:W10))</f>
        <v>2021-22</v>
      </c>
      <c r="K1303" s="248"/>
      <c r="L1303" s="248"/>
      <c r="M1303" s="248"/>
      <c r="N1303" s="244"/>
      <c r="O1303" s="244"/>
      <c r="P1303" s="244"/>
      <c r="Q1303" s="244"/>
      <c r="R1303" s="244"/>
    </row>
    <row r="1304" spans="1:20" ht="18.75" customHeight="1" x14ac:dyDescent="0.2">
      <c r="B1304" s="250"/>
      <c r="C1304" s="102"/>
      <c r="D1304" s="106"/>
      <c r="E1304" s="251"/>
      <c r="F1304" s="106"/>
      <c r="G1304" s="252"/>
      <c r="H1304" s="252"/>
      <c r="I1304" s="252"/>
      <c r="J1304" s="252"/>
      <c r="K1304" s="50"/>
      <c r="L1304" s="50"/>
      <c r="M1304" s="50"/>
    </row>
    <row r="1305" spans="1:20" ht="18.75" customHeight="1" x14ac:dyDescent="0.2">
      <c r="B1305" s="110" t="s">
        <v>540</v>
      </c>
      <c r="C1305" s="103">
        <v>2310</v>
      </c>
      <c r="D1305" s="253"/>
      <c r="E1305" s="45"/>
      <c r="F1305" s="161">
        <f>ROUND(SUM(D1305:E1305),2)</f>
        <v>0</v>
      </c>
      <c r="G1305" s="254"/>
      <c r="H1305" s="254"/>
      <c r="I1305" s="254"/>
      <c r="J1305" s="254"/>
      <c r="K1305" s="50"/>
      <c r="L1305" s="50"/>
      <c r="M1305" s="50"/>
    </row>
    <row r="1306" spans="1:20" ht="18.75" customHeight="1" x14ac:dyDescent="0.2">
      <c r="B1306" s="255" t="s">
        <v>541</v>
      </c>
      <c r="C1306" s="102">
        <v>2315</v>
      </c>
      <c r="D1306" s="81"/>
      <c r="E1306" s="147"/>
      <c r="F1306" s="106">
        <f t="shared" ref="F1306:F1328" si="78">ROUND(SUM(D1306:E1306),2)</f>
        <v>0</v>
      </c>
      <c r="G1306" s="256"/>
      <c r="H1306" s="256"/>
      <c r="I1306" s="256"/>
      <c r="J1306" s="256"/>
      <c r="K1306" s="50"/>
      <c r="L1306" s="50"/>
      <c r="M1306" s="50"/>
    </row>
    <row r="1307" spans="1:20" ht="15" customHeight="1" x14ac:dyDescent="0.2">
      <c r="B1307" s="257" t="s">
        <v>542</v>
      </c>
      <c r="C1307" s="121"/>
      <c r="D1307" s="44"/>
      <c r="E1307" s="44"/>
      <c r="F1307" s="137"/>
      <c r="G1307" s="258"/>
      <c r="H1307" s="258"/>
      <c r="I1307" s="258"/>
      <c r="J1307" s="258"/>
      <c r="K1307" s="50"/>
      <c r="L1307" s="50"/>
      <c r="M1307" s="50"/>
    </row>
    <row r="1308" spans="1:20" ht="18.75" customHeight="1" x14ac:dyDescent="0.2">
      <c r="B1308" s="100" t="s">
        <v>543</v>
      </c>
      <c r="C1308" s="123">
        <v>2321</v>
      </c>
      <c r="D1308" s="45"/>
      <c r="E1308" s="45"/>
      <c r="F1308" s="114">
        <f t="shared" si="78"/>
        <v>0</v>
      </c>
      <c r="G1308" s="254"/>
      <c r="H1308" s="254"/>
      <c r="I1308" s="254"/>
      <c r="J1308" s="254"/>
      <c r="K1308" s="50"/>
      <c r="L1308" s="50"/>
      <c r="M1308" s="50"/>
    </row>
    <row r="1309" spans="1:20" ht="18.75" customHeight="1" x14ac:dyDescent="0.2">
      <c r="B1309" s="119" t="s">
        <v>544</v>
      </c>
      <c r="C1309" s="113">
        <v>2322</v>
      </c>
      <c r="D1309" s="35"/>
      <c r="E1309" s="35"/>
      <c r="F1309" s="86">
        <f t="shared" si="78"/>
        <v>0</v>
      </c>
      <c r="G1309" s="256"/>
      <c r="H1309" s="256"/>
      <c r="I1309" s="256"/>
      <c r="J1309" s="256"/>
      <c r="K1309" s="50"/>
      <c r="L1309" s="50"/>
      <c r="M1309" s="50"/>
    </row>
    <row r="1310" spans="1:20" ht="18.75" customHeight="1" x14ac:dyDescent="0.2">
      <c r="B1310" s="119" t="s">
        <v>545</v>
      </c>
      <c r="C1310" s="113">
        <v>2323</v>
      </c>
      <c r="D1310" s="35"/>
      <c r="E1310" s="35"/>
      <c r="F1310" s="86">
        <f t="shared" si="78"/>
        <v>0</v>
      </c>
      <c r="G1310" s="256"/>
      <c r="H1310" s="256"/>
      <c r="I1310" s="256"/>
      <c r="J1310" s="256"/>
      <c r="K1310" s="50"/>
      <c r="L1310" s="50"/>
      <c r="M1310" s="50"/>
    </row>
    <row r="1311" spans="1:20" ht="18.75" customHeight="1" x14ac:dyDescent="0.2">
      <c r="B1311" s="119" t="s">
        <v>546</v>
      </c>
      <c r="C1311" s="113">
        <v>2324</v>
      </c>
      <c r="D1311" s="35"/>
      <c r="E1311" s="35"/>
      <c r="F1311" s="86">
        <f t="shared" si="78"/>
        <v>0</v>
      </c>
      <c r="G1311" s="256"/>
      <c r="H1311" s="256"/>
      <c r="I1311" s="256"/>
      <c r="J1311" s="256"/>
      <c r="K1311" s="50"/>
      <c r="L1311" s="50"/>
      <c r="M1311" s="50"/>
    </row>
    <row r="1312" spans="1:20" ht="18.75" customHeight="1" x14ac:dyDescent="0.2">
      <c r="B1312" s="119" t="s">
        <v>547</v>
      </c>
      <c r="C1312" s="113">
        <v>2326</v>
      </c>
      <c r="D1312" s="35"/>
      <c r="E1312" s="35"/>
      <c r="F1312" s="86">
        <f t="shared" si="78"/>
        <v>0</v>
      </c>
      <c r="G1312" s="256"/>
      <c r="H1312" s="256"/>
      <c r="I1312" s="256"/>
      <c r="J1312" s="256"/>
      <c r="K1312" s="50"/>
      <c r="L1312" s="50"/>
      <c r="M1312" s="50"/>
    </row>
    <row r="1313" spans="2:13" ht="18.75" customHeight="1" x14ac:dyDescent="0.2">
      <c r="B1313" s="259" t="s">
        <v>548</v>
      </c>
      <c r="C1313" s="113">
        <v>2320</v>
      </c>
      <c r="D1313" s="86">
        <f>SUM(D1308:D1312)</f>
        <v>0</v>
      </c>
      <c r="E1313" s="86">
        <f>SUM(E1308:E1312)</f>
        <v>0</v>
      </c>
      <c r="F1313" s="86">
        <f t="shared" si="78"/>
        <v>0</v>
      </c>
      <c r="G1313" s="260">
        <f>SUM(G1308:G1312)</f>
        <v>0</v>
      </c>
      <c r="H1313" s="260">
        <f>SUM(H1308:H1312)</f>
        <v>0</v>
      </c>
      <c r="I1313" s="260">
        <f>SUM(I1308:I1312)</f>
        <v>0</v>
      </c>
      <c r="J1313" s="260">
        <f>SUM(J1308:J1312)</f>
        <v>0</v>
      </c>
      <c r="K1313" s="50"/>
      <c r="L1313" s="50"/>
      <c r="M1313" s="50"/>
    </row>
    <row r="1314" spans="2:13" ht="18.75" customHeight="1" x14ac:dyDescent="0.2">
      <c r="B1314" s="240" t="s">
        <v>549</v>
      </c>
      <c r="C1314" s="176">
        <v>2330</v>
      </c>
      <c r="D1314" s="34">
        <v>2769654.1</v>
      </c>
      <c r="E1314" s="261"/>
      <c r="F1314" s="86">
        <f t="shared" si="78"/>
        <v>2769654.1</v>
      </c>
      <c r="G1314" s="241"/>
      <c r="H1314" s="241"/>
      <c r="I1314" s="241"/>
      <c r="J1314" s="241"/>
      <c r="K1314" s="50"/>
      <c r="L1314" s="50"/>
      <c r="M1314" s="50"/>
    </row>
    <row r="1315" spans="2:13" ht="15" customHeight="1" x14ac:dyDescent="0.2">
      <c r="B1315" s="257" t="s">
        <v>550</v>
      </c>
      <c r="C1315" s="121"/>
      <c r="D1315" s="44"/>
      <c r="E1315" s="44"/>
      <c r="F1315" s="137"/>
      <c r="G1315" s="258"/>
      <c r="H1315" s="258"/>
      <c r="I1315" s="258"/>
      <c r="J1315" s="258"/>
      <c r="K1315" s="50"/>
      <c r="L1315" s="50"/>
      <c r="M1315" s="50"/>
    </row>
    <row r="1316" spans="2:13" ht="18.75" customHeight="1" x14ac:dyDescent="0.2">
      <c r="B1316" s="100" t="s">
        <v>551</v>
      </c>
      <c r="C1316" s="123">
        <v>2341</v>
      </c>
      <c r="D1316" s="45"/>
      <c r="E1316" s="45"/>
      <c r="F1316" s="114">
        <f t="shared" si="78"/>
        <v>0</v>
      </c>
      <c r="G1316" s="254"/>
      <c r="H1316" s="254"/>
      <c r="I1316" s="254"/>
      <c r="J1316" s="254"/>
      <c r="K1316" s="50"/>
      <c r="L1316" s="262"/>
      <c r="M1316" s="50"/>
    </row>
    <row r="1317" spans="2:13" ht="18.75" customHeight="1" x14ac:dyDescent="0.2">
      <c r="B1317" s="100" t="s">
        <v>552</v>
      </c>
      <c r="C1317" s="103">
        <v>2342</v>
      </c>
      <c r="D1317" s="26"/>
      <c r="E1317" s="45"/>
      <c r="F1317" s="161">
        <f t="shared" si="78"/>
        <v>0</v>
      </c>
      <c r="G1317" s="256"/>
      <c r="H1317" s="256"/>
      <c r="I1317" s="256"/>
      <c r="J1317" s="256"/>
      <c r="K1317" s="50"/>
      <c r="L1317" s="50"/>
      <c r="M1317" s="50"/>
    </row>
    <row r="1318" spans="2:13" ht="18.75" customHeight="1" x14ac:dyDescent="0.2">
      <c r="B1318" s="100" t="s">
        <v>553</v>
      </c>
      <c r="C1318" s="103">
        <v>2343</v>
      </c>
      <c r="D1318" s="26"/>
      <c r="E1318" s="35"/>
      <c r="F1318" s="161">
        <f t="shared" si="78"/>
        <v>0</v>
      </c>
      <c r="G1318" s="256"/>
      <c r="H1318" s="256"/>
      <c r="I1318" s="256"/>
      <c r="J1318" s="256"/>
      <c r="K1318" s="50"/>
      <c r="L1318" s="50"/>
      <c r="M1318" s="50"/>
    </row>
    <row r="1319" spans="2:13" ht="18.75" customHeight="1" x14ac:dyDescent="0.2">
      <c r="B1319" s="100" t="s">
        <v>554</v>
      </c>
      <c r="C1319" s="103">
        <v>2344</v>
      </c>
      <c r="D1319" s="26"/>
      <c r="E1319" s="35"/>
      <c r="F1319" s="161">
        <f t="shared" si="78"/>
        <v>0</v>
      </c>
      <c r="G1319" s="256"/>
      <c r="H1319" s="256"/>
      <c r="I1319" s="256"/>
      <c r="J1319" s="256"/>
      <c r="K1319" s="50"/>
      <c r="L1319" s="50"/>
      <c r="M1319" s="50"/>
    </row>
    <row r="1320" spans="2:13" ht="18.75" customHeight="1" x14ac:dyDescent="0.2">
      <c r="B1320" s="100" t="s">
        <v>555</v>
      </c>
      <c r="C1320" s="103">
        <v>2349</v>
      </c>
      <c r="D1320" s="26"/>
      <c r="E1320" s="35"/>
      <c r="F1320" s="161">
        <f t="shared" si="78"/>
        <v>0</v>
      </c>
      <c r="G1320" s="256"/>
      <c r="H1320" s="256"/>
      <c r="I1320" s="256"/>
      <c r="J1320" s="256"/>
      <c r="K1320" s="50"/>
      <c r="L1320" s="50"/>
      <c r="M1320" s="50"/>
    </row>
    <row r="1321" spans="2:13" ht="18.75" customHeight="1" x14ac:dyDescent="0.2">
      <c r="B1321" s="122" t="s">
        <v>556</v>
      </c>
      <c r="C1321" s="103">
        <v>2340</v>
      </c>
      <c r="D1321" s="86">
        <f>SUM(D1316:D1320)</f>
        <v>0</v>
      </c>
      <c r="E1321" s="86">
        <f>SUM(E1316:E1320)</f>
        <v>0</v>
      </c>
      <c r="F1321" s="161">
        <f t="shared" si="78"/>
        <v>0</v>
      </c>
      <c r="G1321" s="260">
        <f>SUM(G1316:G1320)</f>
        <v>0</v>
      </c>
      <c r="H1321" s="260">
        <f>SUM(H1316:H1320)</f>
        <v>0</v>
      </c>
      <c r="I1321" s="260">
        <f>SUM(I1316:I1320)</f>
        <v>0</v>
      </c>
      <c r="J1321" s="260">
        <f>SUM(J1316:J1320)</f>
        <v>0</v>
      </c>
      <c r="K1321" s="50"/>
      <c r="L1321" s="50"/>
      <c r="M1321" s="50"/>
    </row>
    <row r="1322" spans="2:13" ht="18.75" customHeight="1" x14ac:dyDescent="0.2">
      <c r="B1322" s="110" t="s">
        <v>557</v>
      </c>
      <c r="C1322" s="103">
        <v>2350</v>
      </c>
      <c r="D1322" s="26"/>
      <c r="E1322" s="35"/>
      <c r="F1322" s="161">
        <f t="shared" si="78"/>
        <v>0</v>
      </c>
      <c r="G1322" s="241"/>
      <c r="H1322" s="241"/>
      <c r="I1322" s="241"/>
      <c r="J1322" s="241"/>
      <c r="K1322" s="50"/>
      <c r="L1322" s="50"/>
      <c r="M1322" s="50"/>
    </row>
    <row r="1323" spans="2:13" ht="18.75" customHeight="1" x14ac:dyDescent="0.2">
      <c r="B1323" s="110" t="s">
        <v>558</v>
      </c>
      <c r="C1323" s="103">
        <v>2360</v>
      </c>
      <c r="D1323" s="26">
        <v>4484401</v>
      </c>
      <c r="E1323" s="35"/>
      <c r="F1323" s="161">
        <f t="shared" si="78"/>
        <v>4484401</v>
      </c>
      <c r="G1323" s="241"/>
      <c r="H1323" s="241"/>
      <c r="I1323" s="241"/>
      <c r="J1323" s="241"/>
      <c r="K1323" s="50"/>
      <c r="L1323" s="50"/>
      <c r="M1323" s="50"/>
    </row>
    <row r="1324" spans="2:13" ht="18.75" customHeight="1" x14ac:dyDescent="0.2">
      <c r="B1324" s="240" t="s">
        <v>559</v>
      </c>
      <c r="C1324" s="113">
        <v>2365</v>
      </c>
      <c r="D1324" s="35">
        <v>41005372</v>
      </c>
      <c r="E1324" s="35"/>
      <c r="F1324" s="161">
        <f t="shared" si="78"/>
        <v>41005372</v>
      </c>
      <c r="G1324" s="241"/>
      <c r="H1324" s="241"/>
      <c r="I1324" s="241"/>
      <c r="J1324" s="241"/>
      <c r="K1324" s="50"/>
      <c r="L1324" s="50"/>
      <c r="M1324" s="50"/>
    </row>
    <row r="1325" spans="2:13" ht="18.75" customHeight="1" x14ac:dyDescent="0.2">
      <c r="B1325" s="110" t="s">
        <v>560</v>
      </c>
      <c r="C1325" s="103">
        <v>2370</v>
      </c>
      <c r="D1325" s="26"/>
      <c r="E1325" s="263"/>
      <c r="F1325" s="86">
        <f>ROUND(D1325,2)</f>
        <v>0</v>
      </c>
      <c r="G1325" s="241"/>
      <c r="H1325" s="241"/>
      <c r="I1325" s="241"/>
      <c r="J1325" s="241"/>
      <c r="K1325" s="50"/>
      <c r="L1325" s="50"/>
      <c r="M1325" s="50"/>
    </row>
    <row r="1326" spans="2:13" ht="18.75" customHeight="1" x14ac:dyDescent="0.2">
      <c r="B1326" s="110" t="s">
        <v>561</v>
      </c>
      <c r="C1326" s="103">
        <v>2380</v>
      </c>
      <c r="D1326" s="34"/>
      <c r="E1326" s="45"/>
      <c r="F1326" s="161">
        <f t="shared" si="78"/>
        <v>0</v>
      </c>
      <c r="G1326" s="241"/>
      <c r="H1326" s="241"/>
      <c r="I1326" s="241"/>
      <c r="J1326" s="241"/>
      <c r="K1326" s="50"/>
      <c r="L1326" s="50"/>
      <c r="M1326" s="50"/>
    </row>
    <row r="1327" spans="2:13" ht="18.75" customHeight="1" x14ac:dyDescent="0.2">
      <c r="B1327" s="110" t="s">
        <v>562</v>
      </c>
      <c r="C1327" s="103">
        <v>2390</v>
      </c>
      <c r="D1327" s="34"/>
      <c r="E1327" s="45"/>
      <c r="F1327" s="161">
        <f t="shared" si="78"/>
        <v>0</v>
      </c>
      <c r="G1327" s="241"/>
      <c r="H1327" s="241"/>
      <c r="I1327" s="241"/>
      <c r="J1327" s="241"/>
      <c r="K1327" s="50"/>
      <c r="L1327" s="50"/>
      <c r="M1327" s="50"/>
    </row>
    <row r="1328" spans="2:13" ht="18.75" customHeight="1" x14ac:dyDescent="0.2">
      <c r="B1328" s="107" t="s">
        <v>563</v>
      </c>
      <c r="C1328" s="103"/>
      <c r="D1328" s="86">
        <f>ROUND(SUM(D1305:D1306)+SUM(D1313:D1314)+SUM(D1321:D1327),2)</f>
        <v>48259427.100000001</v>
      </c>
      <c r="E1328" s="86">
        <f>ROUND(SUM(E1305:E1306)+SUM(E1313:E1314)+SUM(E1321:E1327),2)</f>
        <v>0</v>
      </c>
      <c r="F1328" s="86">
        <f t="shared" si="78"/>
        <v>48259427.100000001</v>
      </c>
      <c r="G1328" s="260">
        <f>+G1305+G1306+G1313+G1321</f>
        <v>0</v>
      </c>
      <c r="H1328" s="260">
        <f>+H1305+H1306+H1313+H1321</f>
        <v>0</v>
      </c>
      <c r="I1328" s="260">
        <f>+I1305+I1306+I1313+I1321</f>
        <v>0</v>
      </c>
      <c r="J1328" s="260">
        <f>+J1305+J1306+J1313+J1321</f>
        <v>0</v>
      </c>
      <c r="K1328" s="50"/>
      <c r="L1328" s="50"/>
      <c r="M1328" s="50"/>
    </row>
    <row r="1329" spans="1:20" ht="12.75" x14ac:dyDescent="0.2">
      <c r="B1329" s="264"/>
      <c r="C1329" s="118"/>
      <c r="D1329" s="39"/>
      <c r="E1329" s="39"/>
      <c r="F1329" s="39"/>
      <c r="G1329" s="88"/>
      <c r="H1329" s="88"/>
      <c r="I1329" s="88"/>
      <c r="K1329" s="88"/>
      <c r="L1329" s="88"/>
      <c r="M1329" s="88"/>
    </row>
    <row r="1330" spans="1:20" ht="12.75" x14ac:dyDescent="0.2">
      <c r="B1330" s="88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2021, including discounts and premiums.</v>
      </c>
      <c r="C1330" s="88"/>
      <c r="D1330" s="88"/>
      <c r="E1330" s="88"/>
      <c r="F1330" s="88"/>
      <c r="G1330" s="88"/>
      <c r="H1330" s="88"/>
      <c r="I1330" s="88"/>
      <c r="K1330" s="88"/>
      <c r="L1330" s="88"/>
      <c r="M1330" s="88"/>
    </row>
    <row r="1331" spans="1:20" ht="12.75" x14ac:dyDescent="0.2">
      <c r="B1331" s="88"/>
      <c r="C1331" s="88"/>
      <c r="D1331" s="88"/>
      <c r="E1331" s="88"/>
      <c r="F1331" s="88"/>
      <c r="G1331" s="88"/>
      <c r="H1331" s="88"/>
      <c r="I1331" s="88"/>
      <c r="K1331" s="88"/>
      <c r="L1331" s="88"/>
      <c r="M1331" s="88"/>
    </row>
    <row r="1332" spans="1:20" ht="12.75" x14ac:dyDescent="0.2">
      <c r="B1332" s="108" t="s">
        <v>149</v>
      </c>
      <c r="C1332" s="88"/>
      <c r="D1332" s="88"/>
      <c r="E1332" s="88"/>
      <c r="F1332" s="88"/>
      <c r="G1332" s="88"/>
      <c r="H1332" s="88"/>
      <c r="I1332" s="88"/>
      <c r="K1332" s="88"/>
      <c r="L1332" s="88"/>
      <c r="M1332" s="88"/>
      <c r="S1332" s="244"/>
    </row>
    <row r="1333" spans="1:20" ht="12.75" x14ac:dyDescent="0.2">
      <c r="B1333" s="88"/>
      <c r="C1333" s="88"/>
      <c r="D1333" s="88"/>
      <c r="E1333" s="88"/>
      <c r="F1333" s="88"/>
      <c r="G1333" s="88"/>
      <c r="H1333" s="88"/>
      <c r="I1333" s="88"/>
      <c r="K1333" s="88"/>
      <c r="L1333" s="88"/>
      <c r="M1333" s="88"/>
      <c r="S1333" s="244"/>
    </row>
    <row r="1334" spans="1:20" ht="12.75" x14ac:dyDescent="0.2">
      <c r="K1334" s="88"/>
      <c r="L1334" s="88"/>
      <c r="M1334" s="88"/>
    </row>
    <row r="1335" spans="1:20" s="244" customFormat="1" ht="12.75" x14ac:dyDescent="0.2">
      <c r="A1335" s="88" t="s">
        <v>564</v>
      </c>
      <c r="B1335" s="2" t="str">
        <f>$B$1</f>
        <v>DISTRICT SCHOOL BOARD OF OKEECHOBEE COUNTY</v>
      </c>
      <c r="C1335" s="88"/>
      <c r="D1335" s="178"/>
      <c r="E1335" s="88"/>
      <c r="F1335" s="88"/>
      <c r="G1335" s="92"/>
      <c r="H1335" s="108"/>
      <c r="I1335" s="88"/>
      <c r="J1335" s="1"/>
      <c r="K1335" s="88"/>
      <c r="L1335" s="88"/>
      <c r="M1335" s="88"/>
      <c r="N1335" s="1"/>
      <c r="O1335" s="1"/>
      <c r="P1335" s="1"/>
      <c r="Q1335" s="1"/>
      <c r="R1335" s="1"/>
      <c r="S1335" s="1"/>
      <c r="T1335" s="245"/>
    </row>
    <row r="1336" spans="1:20" s="244" customFormat="1" ht="12.75" x14ac:dyDescent="0.2">
      <c r="A1336" s="1"/>
      <c r="B1336" s="89" t="s">
        <v>565</v>
      </c>
      <c r="C1336" s="88"/>
      <c r="D1336" s="88"/>
      <c r="E1336" s="88"/>
      <c r="F1336" s="88"/>
      <c r="G1336" s="88"/>
      <c r="H1336" s="88"/>
      <c r="I1336" s="88"/>
      <c r="J1336" s="1"/>
      <c r="K1336" s="88"/>
      <c r="L1336" s="88"/>
      <c r="M1336" s="88"/>
      <c r="N1336" s="1"/>
      <c r="O1336" s="1"/>
      <c r="P1336" s="1"/>
      <c r="Q1336" s="1"/>
      <c r="R1336" s="1"/>
      <c r="S1336" s="1"/>
      <c r="T1336" s="245"/>
    </row>
    <row r="1337" spans="1:20" ht="12.75" x14ac:dyDescent="0.2">
      <c r="B1337" s="89" t="s">
        <v>566</v>
      </c>
      <c r="C1337" s="88"/>
      <c r="D1337" s="178"/>
      <c r="E1337" s="88"/>
      <c r="F1337" s="88"/>
      <c r="G1337" s="88"/>
      <c r="H1337" s="88"/>
      <c r="I1337" s="92" t="s">
        <v>567</v>
      </c>
      <c r="K1337" s="88"/>
      <c r="L1337" s="88"/>
      <c r="M1337" s="88"/>
    </row>
    <row r="1338" spans="1:20" ht="12.75" x14ac:dyDescent="0.2">
      <c r="B1338" s="15" t="str">
        <f>B4</f>
        <v>For the Fiscal Year Ended June 30, 2021</v>
      </c>
      <c r="C1338" s="88"/>
      <c r="D1338" s="88"/>
      <c r="E1338" s="88"/>
      <c r="F1338" s="88"/>
      <c r="G1338" s="88"/>
      <c r="H1338" s="88"/>
      <c r="I1338" s="92" t="s">
        <v>568</v>
      </c>
      <c r="K1338" s="88"/>
      <c r="L1338" s="88"/>
      <c r="M1338" s="88"/>
    </row>
    <row r="1339" spans="1:20" ht="16.5" customHeight="1" x14ac:dyDescent="0.2">
      <c r="A1339" s="244"/>
      <c r="B1339" s="191" t="s">
        <v>569</v>
      </c>
      <c r="C1339" s="443" t="s">
        <v>570</v>
      </c>
      <c r="D1339" s="265" t="s">
        <v>571</v>
      </c>
      <c r="E1339" s="265" t="s">
        <v>572</v>
      </c>
      <c r="F1339" s="265" t="s">
        <v>573</v>
      </c>
      <c r="G1339" s="265" t="s">
        <v>574</v>
      </c>
      <c r="H1339" s="235" t="s">
        <v>575</v>
      </c>
      <c r="I1339" s="235" t="s">
        <v>571</v>
      </c>
      <c r="J1339" s="266"/>
      <c r="K1339" s="266"/>
      <c r="L1339" s="266"/>
      <c r="M1339" s="244"/>
      <c r="N1339" s="244"/>
      <c r="O1339" s="244"/>
      <c r="P1339" s="244"/>
      <c r="Q1339" s="244"/>
      <c r="R1339" s="244"/>
    </row>
    <row r="1340" spans="1:20" ht="12.75" x14ac:dyDescent="0.2">
      <c r="A1340" s="244"/>
      <c r="B1340" s="267" t="s">
        <v>576</v>
      </c>
      <c r="C1340" s="444"/>
      <c r="D1340" s="268">
        <f>IF(G2="","",LOOKUP(G2,T2:T8,U2:U8)-1)</f>
        <v>44012</v>
      </c>
      <c r="E1340" s="269" t="s">
        <v>577</v>
      </c>
      <c r="F1340" s="269" t="str">
        <f>IF(G2="","",LOOKUP(G2,T2:T8,W2:W8))</f>
        <v>2020-21</v>
      </c>
      <c r="G1340" s="269" t="str">
        <f>IF(G2="","",LOOKUP(G2,T2:T8,W2:W8))</f>
        <v>2020-21</v>
      </c>
      <c r="H1340" s="267" t="str">
        <f>IF(G2="","",LOOKUP(G2,T2:T8,W2:W8))</f>
        <v>2020-21</v>
      </c>
      <c r="I1340" s="270" t="str">
        <f>IF(G2="","",LOOKUP(G2,T2:T8,V2:V8))</f>
        <v>June 30, 2021</v>
      </c>
      <c r="J1340" s="266"/>
      <c r="K1340" s="266"/>
      <c r="L1340" s="266"/>
      <c r="M1340" s="244"/>
      <c r="N1340" s="244"/>
      <c r="O1340" s="244"/>
      <c r="P1340" s="244"/>
      <c r="Q1340" s="244"/>
      <c r="R1340" s="244"/>
    </row>
    <row r="1341" spans="1:20" ht="18.75" customHeight="1" x14ac:dyDescent="0.2">
      <c r="B1341" s="110" t="s">
        <v>578</v>
      </c>
      <c r="C1341" s="271">
        <v>94740</v>
      </c>
      <c r="D1341" s="26"/>
      <c r="E1341" s="26"/>
      <c r="F1341" s="26">
        <v>6875212</v>
      </c>
      <c r="G1341" s="26">
        <v>6875212</v>
      </c>
      <c r="H1341" s="26"/>
      <c r="I1341" s="161">
        <f t="shared" ref="I1341:I1346" si="79">ROUND(D1341-E1341+F1341-G1341-H1341,2)</f>
        <v>0</v>
      </c>
      <c r="J1341" s="50"/>
      <c r="K1341" s="50"/>
      <c r="L1341" s="50"/>
    </row>
    <row r="1342" spans="1:20" ht="18.75" customHeight="1" x14ac:dyDescent="0.2">
      <c r="B1342" s="110" t="s">
        <v>579</v>
      </c>
      <c r="C1342" s="272">
        <v>90570</v>
      </c>
      <c r="D1342" s="26"/>
      <c r="E1342" s="26"/>
      <c r="F1342" s="273"/>
      <c r="G1342" s="26"/>
      <c r="H1342" s="273"/>
      <c r="I1342" s="161">
        <f t="shared" si="79"/>
        <v>0</v>
      </c>
      <c r="J1342" s="50"/>
      <c r="K1342" s="50"/>
      <c r="L1342" s="50"/>
    </row>
    <row r="1343" spans="1:20" ht="18.75" customHeight="1" x14ac:dyDescent="0.2">
      <c r="B1343" s="110" t="s">
        <v>580</v>
      </c>
      <c r="C1343" s="272">
        <v>98250</v>
      </c>
      <c r="D1343" s="26"/>
      <c r="E1343" s="26"/>
      <c r="F1343" s="26">
        <v>101578</v>
      </c>
      <c r="G1343" s="26">
        <v>101578</v>
      </c>
      <c r="H1343" s="26"/>
      <c r="I1343" s="161">
        <f t="shared" si="79"/>
        <v>0</v>
      </c>
      <c r="J1343" s="50"/>
      <c r="K1343" s="50"/>
      <c r="L1343" s="50"/>
    </row>
    <row r="1344" spans="1:20" ht="18.75" customHeight="1" x14ac:dyDescent="0.2">
      <c r="B1344" s="110" t="s">
        <v>581</v>
      </c>
      <c r="C1344" s="271">
        <v>92040</v>
      </c>
      <c r="D1344" s="26">
        <v>3829.94</v>
      </c>
      <c r="E1344" s="26"/>
      <c r="F1344" s="35">
        <v>0</v>
      </c>
      <c r="G1344" s="26">
        <v>0</v>
      </c>
      <c r="H1344" s="273"/>
      <c r="I1344" s="161">
        <f t="shared" si="79"/>
        <v>3829.94</v>
      </c>
      <c r="J1344" s="50"/>
      <c r="K1344" s="50"/>
      <c r="L1344" s="50"/>
    </row>
    <row r="1345" spans="2:13" ht="18.75" customHeight="1" x14ac:dyDescent="0.2">
      <c r="B1345" s="110" t="s">
        <v>582</v>
      </c>
      <c r="C1345" s="271">
        <v>90880</v>
      </c>
      <c r="D1345" s="26">
        <v>151335.34</v>
      </c>
      <c r="E1345" s="26"/>
      <c r="F1345" s="26">
        <v>497184</v>
      </c>
      <c r="G1345" s="26">
        <f>405609.25-787.64</f>
        <v>404821.61</v>
      </c>
      <c r="H1345" s="26"/>
      <c r="I1345" s="161">
        <f t="shared" si="79"/>
        <v>243697.73</v>
      </c>
      <c r="J1345" s="50"/>
      <c r="K1345" s="50"/>
      <c r="L1345" s="50"/>
    </row>
    <row r="1346" spans="2:13" ht="18.75" customHeight="1" x14ac:dyDescent="0.2">
      <c r="B1346" s="110" t="s">
        <v>583</v>
      </c>
      <c r="C1346" s="271">
        <v>90881</v>
      </c>
      <c r="D1346" s="26">
        <v>22441.57</v>
      </c>
      <c r="E1346" s="26"/>
      <c r="F1346" s="26">
        <v>28808</v>
      </c>
      <c r="G1346" s="26">
        <v>19266.849999999999</v>
      </c>
      <c r="H1346" s="26"/>
      <c r="I1346" s="161">
        <f t="shared" si="79"/>
        <v>31982.720000000001</v>
      </c>
      <c r="J1346" s="50"/>
      <c r="K1346" s="50"/>
      <c r="L1346" s="50"/>
    </row>
    <row r="1347" spans="2:13" ht="18.75" customHeight="1" x14ac:dyDescent="0.2">
      <c r="B1347" s="110" t="s">
        <v>584</v>
      </c>
      <c r="C1347" s="271">
        <v>90280</v>
      </c>
      <c r="D1347" s="26">
        <v>146526.57999999999</v>
      </c>
      <c r="E1347" s="26"/>
      <c r="F1347" s="26">
        <v>309022</v>
      </c>
      <c r="G1347" s="26">
        <v>250817.63</v>
      </c>
      <c r="H1347" s="273"/>
      <c r="I1347" s="161">
        <f>ROUND(D1347-E1347+F1347-G1347,2)</f>
        <v>204730.95</v>
      </c>
      <c r="J1347" s="50"/>
      <c r="K1347" s="50"/>
      <c r="L1347" s="50"/>
    </row>
    <row r="1348" spans="2:13" ht="18.75" customHeight="1" x14ac:dyDescent="0.2">
      <c r="B1348" s="110" t="s">
        <v>585</v>
      </c>
      <c r="C1348" s="271">
        <v>97950</v>
      </c>
      <c r="D1348" s="26"/>
      <c r="E1348" s="26"/>
      <c r="F1348" s="26"/>
      <c r="G1348" s="26"/>
      <c r="H1348" s="273"/>
      <c r="I1348" s="161">
        <f>ROUND(D1348-E1348+F1348-G1348-H1348,2)</f>
        <v>0</v>
      </c>
      <c r="J1348" s="50"/>
      <c r="K1348" s="50"/>
      <c r="L1348" s="50"/>
    </row>
    <row r="1349" spans="2:13" ht="18.75" customHeight="1" x14ac:dyDescent="0.2">
      <c r="B1349" s="110" t="s">
        <v>586</v>
      </c>
      <c r="C1349" s="271">
        <v>90800</v>
      </c>
      <c r="D1349" s="26"/>
      <c r="E1349" s="26"/>
      <c r="F1349" s="26">
        <v>369330</v>
      </c>
      <c r="G1349" s="26">
        <v>369330</v>
      </c>
      <c r="H1349" s="26"/>
      <c r="I1349" s="161">
        <f>ROUND(D1349-E1349+F1349-G1349-H1349,2)</f>
        <v>0</v>
      </c>
      <c r="J1349" s="50"/>
      <c r="K1349" s="50"/>
      <c r="L1349" s="50"/>
    </row>
    <row r="1350" spans="2:13" ht="18.75" customHeight="1" x14ac:dyDescent="0.2">
      <c r="B1350" s="110" t="s">
        <v>587</v>
      </c>
      <c r="C1350" s="271">
        <v>90803</v>
      </c>
      <c r="D1350" s="26"/>
      <c r="E1350" s="26"/>
      <c r="F1350" s="274">
        <v>610280</v>
      </c>
      <c r="G1350" s="26">
        <v>610280</v>
      </c>
      <c r="H1350" s="273"/>
      <c r="I1350" s="161">
        <f>ROUND(D1350-E1350+F1350-G1350,2)</f>
        <v>0</v>
      </c>
      <c r="J1350" s="50"/>
      <c r="K1350" s="50"/>
      <c r="L1350" s="50"/>
    </row>
    <row r="1351" spans="2:13" ht="18.75" customHeight="1" x14ac:dyDescent="0.2">
      <c r="B1351" s="110" t="s">
        <v>588</v>
      </c>
      <c r="C1351" s="271">
        <v>90830</v>
      </c>
      <c r="D1351" s="26"/>
      <c r="E1351" s="26"/>
      <c r="F1351" s="26">
        <v>1562314</v>
      </c>
      <c r="G1351" s="26">
        <v>1562314</v>
      </c>
      <c r="H1351" s="35"/>
      <c r="I1351" s="161">
        <f>ROUND(D1351-E1351+F1351-G1351-H1351,2)</f>
        <v>0</v>
      </c>
      <c r="J1351" s="50"/>
      <c r="K1351" s="50"/>
      <c r="L1351" s="50"/>
    </row>
    <row r="1352" spans="2:13" ht="18.75" customHeight="1" x14ac:dyDescent="0.2">
      <c r="B1352" s="110" t="s">
        <v>589</v>
      </c>
      <c r="C1352" s="271">
        <v>91280</v>
      </c>
      <c r="D1352" s="26"/>
      <c r="E1352" s="26"/>
      <c r="F1352" s="35">
        <v>1999032</v>
      </c>
      <c r="G1352" s="26">
        <v>1999032</v>
      </c>
      <c r="H1352" s="35"/>
      <c r="I1352" s="161">
        <f>ROUND(D1352-E1352+F1352-G1352-H1352,2)</f>
        <v>0</v>
      </c>
      <c r="J1352" s="50"/>
      <c r="K1352" s="50"/>
      <c r="L1352" s="50"/>
    </row>
    <row r="1353" spans="2:13" ht="18.75" customHeight="1" x14ac:dyDescent="0.2">
      <c r="B1353" s="110" t="s">
        <v>590</v>
      </c>
      <c r="C1353" s="271">
        <v>97580</v>
      </c>
      <c r="D1353" s="26">
        <v>32421.43</v>
      </c>
      <c r="E1353" s="26"/>
      <c r="F1353" s="26">
        <v>126692</v>
      </c>
      <c r="G1353" s="26">
        <v>109282.13</v>
      </c>
      <c r="H1353" s="273"/>
      <c r="I1353" s="161">
        <f>ROUND(D1353-E1353+F1353-G1353,2)</f>
        <v>49831.3</v>
      </c>
      <c r="J1353" s="50"/>
      <c r="K1353" s="50"/>
      <c r="L1353" s="50"/>
    </row>
    <row r="1354" spans="2:13" ht="18.75" customHeight="1" x14ac:dyDescent="0.2">
      <c r="B1354" s="110" t="s">
        <v>591</v>
      </c>
      <c r="C1354" s="271">
        <v>96440</v>
      </c>
      <c r="D1354" s="26"/>
      <c r="E1354" s="26"/>
      <c r="F1354" s="26">
        <v>203706.22</v>
      </c>
      <c r="G1354" s="26">
        <v>203706.22</v>
      </c>
      <c r="H1354" s="273"/>
      <c r="I1354" s="161">
        <f>ROUND(D1354-E1354+F1354-G1354,2)</f>
        <v>0</v>
      </c>
      <c r="J1354" s="50"/>
      <c r="K1354" s="50"/>
      <c r="L1354" s="50"/>
    </row>
    <row r="1355" spans="2:13" ht="18.75" customHeight="1" x14ac:dyDescent="0.2">
      <c r="B1355" s="110" t="s">
        <v>592</v>
      </c>
      <c r="C1355" s="271">
        <v>96441</v>
      </c>
      <c r="D1355" s="26"/>
      <c r="E1355" s="26"/>
      <c r="F1355" s="26"/>
      <c r="G1355" s="26"/>
      <c r="H1355" s="273"/>
      <c r="I1355" s="161">
        <f>+D1355-E1355+F1355-G1355</f>
        <v>0</v>
      </c>
      <c r="J1355" s="50"/>
      <c r="K1355" s="50"/>
      <c r="L1355" s="50"/>
    </row>
    <row r="1356" spans="2:13" ht="12.75" x14ac:dyDescent="0.2"/>
    <row r="1357" spans="2:13" ht="12.75" x14ac:dyDescent="0.2">
      <c r="B1357" s="108" t="s">
        <v>593</v>
      </c>
      <c r="C1357" s="88"/>
      <c r="D1357" s="88"/>
      <c r="E1357" s="88"/>
      <c r="F1357" s="88"/>
      <c r="G1357" s="88"/>
      <c r="H1357" s="88"/>
      <c r="I1357" s="88"/>
      <c r="K1357" s="50"/>
      <c r="L1357" s="50"/>
      <c r="M1357" s="50"/>
    </row>
    <row r="1358" spans="2:13" ht="12.75" x14ac:dyDescent="0.2">
      <c r="B1358" s="1" t="s">
        <v>594</v>
      </c>
      <c r="C1358" s="88"/>
      <c r="D1358" s="88"/>
      <c r="E1358" s="88"/>
      <c r="F1358" s="264"/>
      <c r="G1358" s="275"/>
      <c r="H1358" s="88"/>
      <c r="I1358" s="88"/>
      <c r="K1358" s="50"/>
      <c r="L1358" s="50"/>
      <c r="M1358" s="50"/>
    </row>
    <row r="1359" spans="2:13" ht="12.75" x14ac:dyDescent="0.2">
      <c r="B1359" s="108" t="s">
        <v>595</v>
      </c>
      <c r="C1359" s="88"/>
      <c r="D1359" s="88"/>
      <c r="E1359" s="88"/>
      <c r="F1359" s="88"/>
      <c r="G1359" s="88"/>
      <c r="H1359" s="88"/>
      <c r="I1359" s="88"/>
      <c r="K1359" s="50"/>
      <c r="L1359" s="50"/>
      <c r="M1359" s="50"/>
    </row>
    <row r="1360" spans="2:13" ht="12.75" x14ac:dyDescent="0.2">
      <c r="B1360" s="108" t="s">
        <v>596</v>
      </c>
      <c r="C1360" s="88"/>
      <c r="D1360" s="88"/>
      <c r="E1360" s="88"/>
      <c r="F1360" s="88"/>
      <c r="G1360" s="88"/>
      <c r="H1360" s="88"/>
      <c r="I1360" s="88"/>
      <c r="K1360" s="50"/>
      <c r="L1360" s="50"/>
      <c r="M1360" s="50"/>
    </row>
    <row r="1361" spans="1:21" ht="12.75" x14ac:dyDescent="0.2">
      <c r="B1361" s="108"/>
      <c r="C1361" s="88"/>
      <c r="D1361" s="88"/>
      <c r="E1361" s="88"/>
      <c r="F1361" s="88"/>
      <c r="G1361" s="88"/>
      <c r="H1361" s="88"/>
      <c r="I1361" s="88"/>
      <c r="K1361" s="50"/>
      <c r="L1361" s="50"/>
      <c r="M1361" s="50"/>
    </row>
    <row r="1362" spans="1:21" ht="12.75" x14ac:dyDescent="0.2">
      <c r="B1362" s="108" t="s">
        <v>189</v>
      </c>
      <c r="K1362" s="50"/>
      <c r="L1362" s="50"/>
      <c r="M1362" s="50"/>
    </row>
    <row r="1363" spans="1:21" ht="12.75" x14ac:dyDescent="0.2">
      <c r="B1363" s="108"/>
      <c r="K1363" s="50"/>
      <c r="L1363" s="50"/>
      <c r="M1363" s="50"/>
    </row>
    <row r="1364" spans="1:21" ht="12.75" x14ac:dyDescent="0.2">
      <c r="B1364" s="108"/>
      <c r="K1364" s="50"/>
      <c r="L1364" s="50"/>
      <c r="M1364" s="50"/>
    </row>
    <row r="1365" spans="1:21" ht="12.75" x14ac:dyDescent="0.2">
      <c r="A1365" s="88" t="s">
        <v>597</v>
      </c>
      <c r="B1365" s="276" t="str">
        <f>$B$1</f>
        <v>DISTRICT SCHOOL BOARD OF OKEECHOBEE COUNTY</v>
      </c>
      <c r="C1365" s="277"/>
      <c r="D1365" s="278"/>
      <c r="E1365" s="279"/>
      <c r="F1365" s="279"/>
      <c r="G1365" s="48"/>
      <c r="L1365" s="50"/>
      <c r="M1365" s="50"/>
      <c r="N1365" s="50"/>
    </row>
    <row r="1366" spans="1:21" ht="12.75" x14ac:dyDescent="0.2">
      <c r="B1366" s="280" t="s">
        <v>598</v>
      </c>
      <c r="C1366" s="277"/>
      <c r="D1366" s="127"/>
      <c r="E1366" s="279"/>
      <c r="F1366" s="279"/>
      <c r="H1366" s="279" t="s">
        <v>599</v>
      </c>
      <c r="L1366" s="50"/>
      <c r="M1366" s="50"/>
      <c r="N1366" s="50"/>
    </row>
    <row r="1367" spans="1:21" ht="15" customHeight="1" x14ac:dyDescent="0.2">
      <c r="B1367" s="281" t="str">
        <f>B4</f>
        <v>For the Fiscal Year Ended June 30, 2021</v>
      </c>
      <c r="C1367" s="277"/>
      <c r="D1367" s="127"/>
      <c r="E1367" s="279"/>
      <c r="F1367" s="279"/>
      <c r="H1367" s="279" t="s">
        <v>600</v>
      </c>
      <c r="L1367" s="50"/>
      <c r="M1367" s="50"/>
      <c r="N1367" s="50"/>
    </row>
    <row r="1368" spans="1:21" ht="33" customHeight="1" x14ac:dyDescent="0.2">
      <c r="B1368" s="282"/>
      <c r="C1368" s="425" t="s">
        <v>601</v>
      </c>
      <c r="D1368" s="184" t="s">
        <v>602</v>
      </c>
      <c r="E1368" s="184" t="s">
        <v>603</v>
      </c>
      <c r="F1368" s="184" t="s">
        <v>604</v>
      </c>
      <c r="G1368" s="283" t="s">
        <v>605</v>
      </c>
      <c r="H1368" s="284"/>
      <c r="I1368" s="285"/>
      <c r="M1368" s="50"/>
      <c r="N1368" s="50"/>
      <c r="O1368" s="50"/>
      <c r="T1368" s="1"/>
      <c r="U1368" s="7"/>
    </row>
    <row r="1369" spans="1:21" ht="12.75" x14ac:dyDescent="0.2">
      <c r="B1369" s="107"/>
      <c r="C1369" s="426"/>
      <c r="D1369" s="272">
        <v>100</v>
      </c>
      <c r="E1369" s="272">
        <v>410</v>
      </c>
      <c r="F1369" s="272">
        <v>420</v>
      </c>
      <c r="G1369" s="272">
        <v>440</v>
      </c>
      <c r="H1369" s="286" t="s">
        <v>535</v>
      </c>
      <c r="I1369" s="287"/>
      <c r="M1369" s="50"/>
      <c r="N1369" s="50"/>
      <c r="O1369" s="50"/>
      <c r="T1369" s="1"/>
      <c r="U1369" s="7"/>
    </row>
    <row r="1370" spans="1:21" ht="15.75" customHeight="1" x14ac:dyDescent="0.2">
      <c r="B1370" s="136" t="s">
        <v>606</v>
      </c>
      <c r="C1370" s="187"/>
      <c r="D1370" s="288"/>
      <c r="E1370" s="99"/>
      <c r="F1370" s="99"/>
      <c r="G1370" s="99"/>
      <c r="H1370" s="289"/>
      <c r="I1370" s="290"/>
      <c r="M1370" s="50"/>
      <c r="N1370" s="50"/>
      <c r="O1370" s="50"/>
      <c r="T1370" s="1"/>
      <c r="U1370" s="7"/>
    </row>
    <row r="1371" spans="1:21" ht="20.25" customHeight="1" x14ac:dyDescent="0.2">
      <c r="B1371" s="107" t="s">
        <v>607</v>
      </c>
      <c r="C1371" s="291">
        <v>380</v>
      </c>
      <c r="D1371" s="253">
        <f>258655.19+93085.3</f>
        <v>351740.49</v>
      </c>
      <c r="E1371" s="253">
        <v>22811.759999999998</v>
      </c>
      <c r="F1371" s="253"/>
      <c r="G1371" s="253"/>
      <c r="H1371" s="292">
        <f t="shared" ref="H1371:H1388" si="80">ROUND(SUM(D1371:G1371),2)</f>
        <v>374552.25</v>
      </c>
      <c r="I1371" s="293"/>
      <c r="M1371" s="50"/>
      <c r="N1371" s="50"/>
      <c r="O1371" s="50"/>
      <c r="T1371" s="1"/>
      <c r="U1371" s="7"/>
    </row>
    <row r="1372" spans="1:21" ht="20.25" customHeight="1" x14ac:dyDescent="0.25">
      <c r="B1372" s="110" t="s">
        <v>608</v>
      </c>
      <c r="C1372" s="294">
        <v>380</v>
      </c>
      <c r="D1372" s="253">
        <f>251085.35+93085.3</f>
        <v>344170.65</v>
      </c>
      <c r="E1372" s="295"/>
      <c r="F1372" s="253"/>
      <c r="G1372" s="253"/>
      <c r="H1372" s="292">
        <f t="shared" si="80"/>
        <v>344170.65</v>
      </c>
      <c r="I1372" s="293"/>
      <c r="J1372" s="151">
        <v>7900</v>
      </c>
      <c r="K1372" s="166" t="s">
        <v>259</v>
      </c>
      <c r="M1372" s="50"/>
      <c r="N1372" s="50"/>
      <c r="O1372" s="50"/>
      <c r="T1372" s="1"/>
      <c r="U1372" s="7"/>
    </row>
    <row r="1373" spans="1:21" ht="20.25" customHeight="1" x14ac:dyDescent="0.2">
      <c r="B1373" s="296" t="s">
        <v>609</v>
      </c>
      <c r="C1373" s="297">
        <v>411</v>
      </c>
      <c r="D1373" s="253"/>
      <c r="E1373" s="253"/>
      <c r="F1373" s="253"/>
      <c r="G1373" s="253"/>
      <c r="H1373" s="292">
        <f t="shared" si="80"/>
        <v>0</v>
      </c>
      <c r="I1373" s="293"/>
      <c r="T1373" s="1"/>
      <c r="U1373" s="7"/>
    </row>
    <row r="1374" spans="1:21" ht="20.25" customHeight="1" x14ac:dyDescent="0.25">
      <c r="B1374" s="298" t="s">
        <v>610</v>
      </c>
      <c r="C1374" s="271">
        <v>411</v>
      </c>
      <c r="D1374" s="253"/>
      <c r="E1374" s="299"/>
      <c r="F1374" s="300"/>
      <c r="G1374" s="300"/>
      <c r="H1374" s="292">
        <f t="shared" si="80"/>
        <v>0</v>
      </c>
      <c r="I1374" s="293"/>
      <c r="J1374" s="151">
        <v>7900</v>
      </c>
      <c r="K1374" s="166" t="s">
        <v>259</v>
      </c>
      <c r="T1374" s="1"/>
      <c r="U1374" s="7"/>
    </row>
    <row r="1375" spans="1:21" ht="20.25" customHeight="1" x14ac:dyDescent="0.2">
      <c r="B1375" s="107" t="s">
        <v>611</v>
      </c>
      <c r="C1375" s="301">
        <v>421</v>
      </c>
      <c r="D1375" s="253">
        <v>5891.29</v>
      </c>
      <c r="E1375" s="253"/>
      <c r="F1375" s="253"/>
      <c r="G1375" s="253"/>
      <c r="H1375" s="292">
        <f t="shared" si="80"/>
        <v>5891.29</v>
      </c>
      <c r="I1375" s="293"/>
      <c r="T1375" s="1"/>
      <c r="U1375" s="7"/>
    </row>
    <row r="1376" spans="1:21" ht="20.25" customHeight="1" x14ac:dyDescent="0.25">
      <c r="B1376" s="110" t="s">
        <v>612</v>
      </c>
      <c r="C1376" s="271">
        <v>421</v>
      </c>
      <c r="D1376" s="253">
        <v>5891.29</v>
      </c>
      <c r="E1376" s="295"/>
      <c r="F1376" s="253"/>
      <c r="G1376" s="253"/>
      <c r="H1376" s="292">
        <f t="shared" si="80"/>
        <v>5891.29</v>
      </c>
      <c r="I1376" s="293"/>
      <c r="J1376" s="151">
        <v>7900</v>
      </c>
      <c r="K1376" s="166" t="s">
        <v>259</v>
      </c>
      <c r="T1376" s="1"/>
      <c r="U1376" s="7"/>
    </row>
    <row r="1377" spans="2:21" ht="20.25" customHeight="1" x14ac:dyDescent="0.2">
      <c r="B1377" s="107" t="s">
        <v>613</v>
      </c>
      <c r="C1377" s="301">
        <v>430</v>
      </c>
      <c r="D1377" s="253">
        <v>929471.11</v>
      </c>
      <c r="E1377" s="253"/>
      <c r="F1377" s="253"/>
      <c r="G1377" s="253"/>
      <c r="H1377" s="292">
        <f t="shared" si="80"/>
        <v>929471.11</v>
      </c>
      <c r="I1377" s="293"/>
      <c r="T1377" s="1"/>
      <c r="U1377" s="7"/>
    </row>
    <row r="1378" spans="2:21" ht="20.25" customHeight="1" x14ac:dyDescent="0.25">
      <c r="B1378" s="110" t="s">
        <v>614</v>
      </c>
      <c r="C1378" s="271">
        <v>430</v>
      </c>
      <c r="D1378" s="253">
        <v>913653.16</v>
      </c>
      <c r="E1378" s="295"/>
      <c r="F1378" s="253"/>
      <c r="G1378" s="253"/>
      <c r="H1378" s="292">
        <f t="shared" si="80"/>
        <v>913653.16</v>
      </c>
      <c r="I1378" s="293"/>
      <c r="J1378" s="151">
        <v>7900</v>
      </c>
      <c r="K1378" s="166" t="s">
        <v>259</v>
      </c>
      <c r="T1378" s="1"/>
      <c r="U1378" s="7"/>
    </row>
    <row r="1379" spans="2:21" ht="20.25" customHeight="1" x14ac:dyDescent="0.2">
      <c r="B1379" s="107" t="s">
        <v>615</v>
      </c>
      <c r="C1379" s="301">
        <v>440</v>
      </c>
      <c r="D1379" s="253"/>
      <c r="E1379" s="253"/>
      <c r="F1379" s="253"/>
      <c r="G1379" s="253"/>
      <c r="H1379" s="292">
        <f t="shared" si="80"/>
        <v>0</v>
      </c>
      <c r="I1379" s="293"/>
      <c r="T1379" s="1"/>
      <c r="U1379" s="7"/>
    </row>
    <row r="1380" spans="2:21" ht="20.25" customHeight="1" x14ac:dyDescent="0.25">
      <c r="B1380" s="110" t="s">
        <v>616</v>
      </c>
      <c r="C1380" s="271">
        <v>440</v>
      </c>
      <c r="D1380" s="253"/>
      <c r="E1380" s="295"/>
      <c r="F1380" s="253"/>
      <c r="G1380" s="253"/>
      <c r="H1380" s="292">
        <f t="shared" si="80"/>
        <v>0</v>
      </c>
      <c r="I1380" s="293"/>
      <c r="J1380" s="151">
        <v>7900</v>
      </c>
      <c r="K1380" s="166" t="s">
        <v>259</v>
      </c>
      <c r="T1380" s="1"/>
      <c r="U1380" s="7"/>
    </row>
    <row r="1381" spans="2:21" ht="20.25" customHeight="1" x14ac:dyDescent="0.2">
      <c r="B1381" s="107" t="s">
        <v>617</v>
      </c>
      <c r="C1381" s="301">
        <v>450</v>
      </c>
      <c r="D1381" s="253">
        <v>82448.89</v>
      </c>
      <c r="E1381" s="253">
        <v>1261.9000000000001</v>
      </c>
      <c r="F1381" s="253"/>
      <c r="G1381" s="253"/>
      <c r="H1381" s="292">
        <f t="shared" si="80"/>
        <v>83710.789999999994</v>
      </c>
      <c r="I1381" s="293"/>
      <c r="T1381" s="1"/>
      <c r="U1381" s="7"/>
    </row>
    <row r="1382" spans="2:21" ht="20.25" customHeight="1" x14ac:dyDescent="0.25">
      <c r="B1382" s="110" t="s">
        <v>618</v>
      </c>
      <c r="C1382" s="271">
        <v>450</v>
      </c>
      <c r="D1382" s="253">
        <v>11115.59</v>
      </c>
      <c r="E1382" s="295"/>
      <c r="F1382" s="253"/>
      <c r="G1382" s="253"/>
      <c r="H1382" s="292">
        <f t="shared" si="80"/>
        <v>11115.59</v>
      </c>
      <c r="I1382" s="293"/>
      <c r="J1382" s="151">
        <v>7900</v>
      </c>
      <c r="K1382" s="166" t="s">
        <v>259</v>
      </c>
      <c r="T1382" s="1"/>
      <c r="U1382" s="7"/>
    </row>
    <row r="1383" spans="2:21" ht="20.25" customHeight="1" x14ac:dyDescent="0.2">
      <c r="B1383" s="107" t="s">
        <v>619</v>
      </c>
      <c r="C1383" s="301">
        <v>460</v>
      </c>
      <c r="D1383" s="253">
        <v>238871.7</v>
      </c>
      <c r="E1383" s="253"/>
      <c r="F1383" s="253"/>
      <c r="G1383" s="253"/>
      <c r="H1383" s="292">
        <f t="shared" si="80"/>
        <v>238871.7</v>
      </c>
      <c r="I1383" s="293"/>
      <c r="J1383" s="151"/>
      <c r="K1383" s="166"/>
      <c r="T1383" s="1"/>
      <c r="U1383" s="7"/>
    </row>
    <row r="1384" spans="2:21" ht="20.25" customHeight="1" x14ac:dyDescent="0.25">
      <c r="B1384" s="110" t="s">
        <v>620</v>
      </c>
      <c r="C1384" s="271">
        <v>460</v>
      </c>
      <c r="D1384" s="253">
        <v>4001.7</v>
      </c>
      <c r="E1384" s="295"/>
      <c r="F1384" s="253"/>
      <c r="G1384" s="253"/>
      <c r="H1384" s="292">
        <f t="shared" si="80"/>
        <v>4001.7</v>
      </c>
      <c r="I1384" s="293"/>
      <c r="J1384" s="151">
        <v>7900</v>
      </c>
      <c r="K1384" s="166" t="s">
        <v>259</v>
      </c>
      <c r="T1384" s="1"/>
      <c r="U1384" s="7"/>
    </row>
    <row r="1385" spans="2:21" ht="20.25" customHeight="1" x14ac:dyDescent="0.2">
      <c r="B1385" s="107" t="s">
        <v>621</v>
      </c>
      <c r="C1385" s="301">
        <v>490</v>
      </c>
      <c r="D1385" s="253"/>
      <c r="E1385" s="253"/>
      <c r="F1385" s="253"/>
      <c r="G1385" s="253"/>
      <c r="H1385" s="292">
        <f t="shared" si="80"/>
        <v>0</v>
      </c>
      <c r="I1385" s="293"/>
      <c r="T1385" s="1"/>
      <c r="U1385" s="7"/>
    </row>
    <row r="1386" spans="2:21" ht="20.25" customHeight="1" x14ac:dyDescent="0.25">
      <c r="B1386" s="110" t="s">
        <v>622</v>
      </c>
      <c r="C1386" s="271">
        <v>490</v>
      </c>
      <c r="D1386" s="253"/>
      <c r="E1386" s="295"/>
      <c r="F1386" s="253"/>
      <c r="G1386" s="253"/>
      <c r="H1386" s="292">
        <f t="shared" si="80"/>
        <v>0</v>
      </c>
      <c r="I1386" s="293"/>
      <c r="J1386" s="151">
        <v>7900</v>
      </c>
      <c r="K1386" s="166" t="s">
        <v>259</v>
      </c>
      <c r="T1386" s="1"/>
      <c r="U1386" s="7"/>
    </row>
    <row r="1387" spans="2:21" ht="20.25" customHeight="1" x14ac:dyDescent="0.25">
      <c r="B1387" s="302" t="s">
        <v>623</v>
      </c>
      <c r="C1387" s="271"/>
      <c r="D1387" s="161">
        <f>D1372+D1374+D1376+D1378+D1380+D1382+D1386+D1384</f>
        <v>1278832.3900000001</v>
      </c>
      <c r="E1387" s="161">
        <f>E1372+E1374+E1376+E1378+E1380+E1382+E1386+E1384</f>
        <v>0</v>
      </c>
      <c r="F1387" s="161">
        <f>F1372+F1374+F1376+F1378+F1380+F1382+F1386+F1384</f>
        <v>0</v>
      </c>
      <c r="G1387" s="161">
        <f>G1372+G1374+G1376+G1378+G1380+G1382+G1386+G1384</f>
        <v>0</v>
      </c>
      <c r="H1387" s="292">
        <f t="shared" si="80"/>
        <v>1278832.3899999999</v>
      </c>
      <c r="I1387" s="293"/>
      <c r="J1387" s="151">
        <v>7999</v>
      </c>
      <c r="K1387" s="166" t="s">
        <v>259</v>
      </c>
      <c r="T1387" s="1"/>
      <c r="U1387" s="7"/>
    </row>
    <row r="1388" spans="2:21" ht="20.25" customHeight="1" x14ac:dyDescent="0.2">
      <c r="B1388" s="140" t="s">
        <v>624</v>
      </c>
      <c r="C1388" s="303"/>
      <c r="D1388" s="169">
        <f>D1371+D1373+D1375+D1377+D1379+D1381+D1385+D1383</f>
        <v>1608423.4799999997</v>
      </c>
      <c r="E1388" s="169">
        <f>E1371+E1373+E1375+E1377+E1379+E1381+E1385+E1383</f>
        <v>24073.66</v>
      </c>
      <c r="F1388" s="169">
        <f>F1371+F1373+F1375+F1377+F1379+F1381+F1385+F1383</f>
        <v>0</v>
      </c>
      <c r="G1388" s="169">
        <f>G1371+G1373+G1375+G1377+G1379+G1381+G1385+G1383</f>
        <v>0</v>
      </c>
      <c r="H1388" s="292">
        <f t="shared" si="80"/>
        <v>1632497.14</v>
      </c>
      <c r="I1388" s="293"/>
      <c r="J1388" s="151">
        <v>7000</v>
      </c>
      <c r="K1388" s="166" t="s">
        <v>259</v>
      </c>
      <c r="T1388" s="1"/>
      <c r="U1388" s="7"/>
    </row>
    <row r="1389" spans="2:21" ht="18" customHeight="1" x14ac:dyDescent="0.2">
      <c r="B1389" s="304" t="s">
        <v>625</v>
      </c>
      <c r="C1389" s="305"/>
      <c r="D1389" s="137"/>
      <c r="E1389" s="137"/>
      <c r="F1389" s="137"/>
      <c r="G1389" s="137"/>
      <c r="H1389" s="306"/>
      <c r="I1389" s="290"/>
      <c r="T1389" s="1"/>
      <c r="U1389" s="7"/>
    </row>
    <row r="1390" spans="2:21" ht="15.75" customHeight="1" x14ac:dyDescent="0.2">
      <c r="B1390" s="307" t="s">
        <v>626</v>
      </c>
      <c r="C1390" s="308"/>
      <c r="D1390" s="146"/>
      <c r="E1390" s="146"/>
      <c r="F1390" s="146"/>
      <c r="G1390" s="146"/>
      <c r="H1390" s="309"/>
      <c r="I1390" s="290"/>
      <c r="T1390" s="1"/>
      <c r="U1390" s="7"/>
    </row>
    <row r="1391" spans="2:21" ht="19.5" customHeight="1" x14ac:dyDescent="0.2">
      <c r="B1391" s="110" t="s">
        <v>627</v>
      </c>
      <c r="C1391" s="310">
        <v>412</v>
      </c>
      <c r="D1391" s="300"/>
      <c r="E1391" s="311"/>
      <c r="F1391" s="253"/>
      <c r="G1391" s="300"/>
      <c r="H1391" s="292">
        <f t="shared" ref="H1391:H1396" si="81">ROUND(SUM(D1391:G1391),2)</f>
        <v>0</v>
      </c>
      <c r="I1391" s="293"/>
      <c r="T1391" s="1"/>
      <c r="U1391" s="7"/>
    </row>
    <row r="1392" spans="2:21" ht="20.25" customHeight="1" x14ac:dyDescent="0.2">
      <c r="B1392" s="110" t="s">
        <v>628</v>
      </c>
      <c r="C1392" s="310">
        <v>422</v>
      </c>
      <c r="D1392" s="300"/>
      <c r="E1392" s="311"/>
      <c r="F1392" s="253"/>
      <c r="G1392" s="300"/>
      <c r="H1392" s="292">
        <f t="shared" si="81"/>
        <v>0</v>
      </c>
      <c r="I1392" s="293"/>
      <c r="T1392" s="1"/>
      <c r="U1392" s="7"/>
    </row>
    <row r="1393" spans="1:21" ht="20.25" customHeight="1" x14ac:dyDescent="0.2">
      <c r="B1393" s="110" t="s">
        <v>629</v>
      </c>
      <c r="C1393" s="310">
        <v>450</v>
      </c>
      <c r="D1393" s="300">
        <v>70458.649999999994</v>
      </c>
      <c r="E1393" s="311"/>
      <c r="F1393" s="253"/>
      <c r="G1393" s="300"/>
      <c r="H1393" s="292">
        <f t="shared" si="81"/>
        <v>70458.649999999994</v>
      </c>
      <c r="I1393" s="293"/>
      <c r="J1393" s="151">
        <v>7800</v>
      </c>
      <c r="K1393" s="166" t="s">
        <v>259</v>
      </c>
      <c r="T1393" s="1"/>
      <c r="U1393" s="7"/>
    </row>
    <row r="1394" spans="1:21" ht="20.25" customHeight="1" x14ac:dyDescent="0.2">
      <c r="B1394" s="240" t="s">
        <v>630</v>
      </c>
      <c r="C1394" s="312">
        <v>460</v>
      </c>
      <c r="D1394" s="148">
        <v>234779.95</v>
      </c>
      <c r="E1394" s="313"/>
      <c r="F1394" s="253"/>
      <c r="G1394" s="148"/>
      <c r="H1394" s="292">
        <f t="shared" si="81"/>
        <v>234779.95</v>
      </c>
      <c r="I1394" s="293"/>
      <c r="J1394" s="151">
        <v>7800</v>
      </c>
      <c r="K1394" s="166" t="s">
        <v>259</v>
      </c>
      <c r="T1394" s="1"/>
      <c r="U1394" s="7"/>
    </row>
    <row r="1395" spans="1:21" ht="20.25" customHeight="1" x14ac:dyDescent="0.2">
      <c r="B1395" s="110" t="s">
        <v>631</v>
      </c>
      <c r="C1395" s="271">
        <v>540</v>
      </c>
      <c r="D1395" s="253">
        <v>7810.93</v>
      </c>
      <c r="E1395" s="314"/>
      <c r="F1395" s="253"/>
      <c r="G1395" s="253"/>
      <c r="H1395" s="292">
        <f t="shared" si="81"/>
        <v>7810.93</v>
      </c>
      <c r="I1395" s="293"/>
      <c r="T1395" s="1"/>
      <c r="U1395" s="7"/>
    </row>
    <row r="1396" spans="1:21" ht="20.25" customHeight="1" x14ac:dyDescent="0.2">
      <c r="B1396" s="140" t="s">
        <v>632</v>
      </c>
      <c r="C1396" s="315" t="s">
        <v>633</v>
      </c>
      <c r="D1396" s="86">
        <f>ROUND(SUM(D1391:D1395),2)</f>
        <v>313049.53000000003</v>
      </c>
      <c r="E1396" s="316"/>
      <c r="F1396" s="86">
        <f>ROUND(SUM(F1391:F1395),2)</f>
        <v>0</v>
      </c>
      <c r="G1396" s="169">
        <f>ROUND(SUM(G1391:G1395),2)</f>
        <v>0</v>
      </c>
      <c r="H1396" s="292">
        <f t="shared" si="81"/>
        <v>313049.53000000003</v>
      </c>
      <c r="I1396" s="293"/>
      <c r="T1396" s="1"/>
      <c r="U1396" s="7"/>
    </row>
    <row r="1397" spans="1:21" ht="18.75" customHeight="1" x14ac:dyDescent="0.2">
      <c r="B1397" s="264"/>
      <c r="C1397" s="275"/>
      <c r="D1397" s="317"/>
      <c r="E1397" s="318"/>
      <c r="F1397" s="318"/>
      <c r="G1397" s="317"/>
      <c r="H1397" s="285"/>
    </row>
    <row r="1398" spans="1:21" ht="27.75" customHeight="1" x14ac:dyDescent="0.2">
      <c r="B1398" s="282"/>
      <c r="C1398" s="425" t="s">
        <v>601</v>
      </c>
      <c r="D1398" s="319" t="s">
        <v>602</v>
      </c>
      <c r="E1398" s="184" t="s">
        <v>634</v>
      </c>
      <c r="F1398" s="283" t="s">
        <v>635</v>
      </c>
      <c r="G1398" s="184" t="s">
        <v>636</v>
      </c>
      <c r="H1398" s="284"/>
      <c r="I1398" s="320"/>
      <c r="T1398" s="1"/>
      <c r="U1398" s="7"/>
    </row>
    <row r="1399" spans="1:21" ht="14.25" customHeight="1" x14ac:dyDescent="0.2">
      <c r="B1399" s="321"/>
      <c r="C1399" s="426"/>
      <c r="D1399" s="322">
        <v>100</v>
      </c>
      <c r="E1399" s="272">
        <v>420</v>
      </c>
      <c r="F1399" s="272">
        <v>440</v>
      </c>
      <c r="G1399" s="272" t="s">
        <v>637</v>
      </c>
      <c r="H1399" s="286" t="s">
        <v>535</v>
      </c>
      <c r="I1399" s="323"/>
      <c r="T1399" s="1"/>
      <c r="U1399" s="7"/>
    </row>
    <row r="1400" spans="1:21" ht="18.75" customHeight="1" x14ac:dyDescent="0.2">
      <c r="B1400" s="136" t="s">
        <v>638</v>
      </c>
      <c r="C1400" s="324"/>
      <c r="D1400" s="106"/>
      <c r="E1400" s="106"/>
      <c r="F1400" s="106"/>
      <c r="G1400" s="106"/>
      <c r="H1400" s="306"/>
      <c r="I1400" s="290"/>
      <c r="T1400" s="1"/>
      <c r="U1400" s="7"/>
    </row>
    <row r="1401" spans="1:21" ht="16.5" customHeight="1" x14ac:dyDescent="0.2">
      <c r="B1401" s="136" t="s">
        <v>639</v>
      </c>
      <c r="C1401" s="324"/>
      <c r="D1401" s="106"/>
      <c r="E1401" s="106"/>
      <c r="F1401" s="106"/>
      <c r="G1401" s="106"/>
      <c r="H1401" s="325"/>
      <c r="I1401" s="293"/>
      <c r="T1401" s="1"/>
      <c r="U1401" s="7"/>
    </row>
    <row r="1402" spans="1:21" ht="12.75" x14ac:dyDescent="0.2">
      <c r="B1402" s="110" t="s">
        <v>640</v>
      </c>
      <c r="C1402" s="271">
        <v>651</v>
      </c>
      <c r="D1402" s="253"/>
      <c r="E1402" s="253"/>
      <c r="F1402" s="253"/>
      <c r="G1402" s="253">
        <v>686856</v>
      </c>
      <c r="H1402" s="292">
        <f>D1402+E1402+F1402+G1402</f>
        <v>686856</v>
      </c>
      <c r="I1402" s="293"/>
      <c r="T1402" s="1"/>
      <c r="U1402" s="7"/>
    </row>
    <row r="1403" spans="1:21" ht="12.75" x14ac:dyDescent="0.2">
      <c r="B1403" s="127"/>
      <c r="C1403" s="277"/>
      <c r="D1403" s="318"/>
      <c r="E1403" s="318"/>
      <c r="F1403" s="318"/>
      <c r="G1403" s="318"/>
      <c r="H1403" s="285"/>
    </row>
    <row r="1404" spans="1:21" ht="12.75" x14ac:dyDescent="0.2">
      <c r="B1404" s="264" t="s">
        <v>149</v>
      </c>
      <c r="C1404" s="277"/>
      <c r="D1404" s="318"/>
      <c r="E1404" s="318"/>
      <c r="F1404" s="318"/>
      <c r="G1404" s="318"/>
      <c r="H1404" s="285"/>
    </row>
    <row r="1405" spans="1:21" ht="12.75" x14ac:dyDescent="0.2">
      <c r="B1405" s="264"/>
      <c r="C1405" s="277"/>
      <c r="D1405" s="318"/>
      <c r="E1405" s="318"/>
      <c r="F1405" s="318"/>
      <c r="G1405" s="318"/>
      <c r="H1405" s="285"/>
    </row>
    <row r="1406" spans="1:21" ht="12.75" x14ac:dyDescent="0.2">
      <c r="B1406" s="264"/>
      <c r="C1406" s="277"/>
      <c r="D1406" s="318"/>
      <c r="E1406" s="318"/>
      <c r="F1406" s="318"/>
      <c r="G1406" s="318"/>
      <c r="H1406" s="285"/>
    </row>
    <row r="1407" spans="1:21" ht="12.75" x14ac:dyDescent="0.2">
      <c r="A1407" s="1" t="s">
        <v>641</v>
      </c>
      <c r="B1407" s="2" t="str">
        <f>$B$1</f>
        <v>DISTRICT SCHOOL BOARD OF OKEECHOBEE COUNTY</v>
      </c>
      <c r="C1407" s="201"/>
      <c r="D1407" s="178"/>
      <c r="E1407" s="92"/>
      <c r="F1407" s="92"/>
      <c r="H1407" s="285"/>
    </row>
    <row r="1408" spans="1:21" ht="12.75" x14ac:dyDescent="0.2">
      <c r="B1408" s="89" t="s">
        <v>598</v>
      </c>
      <c r="C1408" s="201"/>
      <c r="D1408" s="88"/>
      <c r="E1408" s="92"/>
      <c r="F1408" s="92"/>
      <c r="H1408" s="92" t="s">
        <v>599</v>
      </c>
    </row>
    <row r="1409" spans="2:21" ht="12.75" x14ac:dyDescent="0.2">
      <c r="B1409" s="326" t="str">
        <f>B4</f>
        <v>For the Fiscal Year Ended June 30, 2021</v>
      </c>
      <c r="C1409" s="327"/>
      <c r="D1409" s="88"/>
      <c r="E1409" s="92"/>
      <c r="F1409" s="92"/>
      <c r="H1409" s="92" t="s">
        <v>642</v>
      </c>
    </row>
    <row r="1410" spans="2:21" ht="28.5" customHeight="1" x14ac:dyDescent="0.2">
      <c r="B1410" s="433" t="s">
        <v>643</v>
      </c>
      <c r="C1410" s="435" t="s">
        <v>601</v>
      </c>
      <c r="D1410" s="231" t="s">
        <v>644</v>
      </c>
      <c r="E1410" s="231" t="s">
        <v>645</v>
      </c>
      <c r="F1410" s="283" t="s">
        <v>635</v>
      </c>
      <c r="G1410" s="231" t="s">
        <v>646</v>
      </c>
      <c r="H1410" s="438" t="s">
        <v>535</v>
      </c>
      <c r="I1410" s="285"/>
      <c r="T1410" s="1"/>
      <c r="U1410" s="7"/>
    </row>
    <row r="1411" spans="2:21" ht="13.5" customHeight="1" x14ac:dyDescent="0.2">
      <c r="B1411" s="434"/>
      <c r="C1411" s="436"/>
      <c r="D1411" s="267">
        <v>100</v>
      </c>
      <c r="E1411" s="237" t="s">
        <v>647</v>
      </c>
      <c r="F1411" s="272">
        <v>440</v>
      </c>
      <c r="G1411" s="294" t="s">
        <v>637</v>
      </c>
      <c r="H1411" s="439"/>
      <c r="I1411" s="285"/>
      <c r="T1411" s="1"/>
      <c r="U1411" s="7"/>
    </row>
    <row r="1412" spans="2:21" ht="30" customHeight="1" x14ac:dyDescent="0.2">
      <c r="B1412" s="328" t="s">
        <v>648</v>
      </c>
      <c r="C1412" s="294">
        <v>319</v>
      </c>
      <c r="D1412" s="329">
        <v>13617</v>
      </c>
      <c r="E1412" s="329"/>
      <c r="F1412" s="329"/>
      <c r="G1412" s="330"/>
      <c r="H1412" s="79">
        <f t="shared" ref="H1412:H1423" si="82">ROUND(SUM(D1412:G1412),2)</f>
        <v>13617</v>
      </c>
      <c r="I1412" s="285"/>
      <c r="T1412" s="1"/>
      <c r="U1412" s="7"/>
    </row>
    <row r="1413" spans="2:21" ht="19.5" customHeight="1" x14ac:dyDescent="0.2">
      <c r="B1413" s="110" t="s">
        <v>649</v>
      </c>
      <c r="C1413" s="294">
        <v>359</v>
      </c>
      <c r="D1413" s="329">
        <v>61684.52</v>
      </c>
      <c r="E1413" s="329">
        <v>923.78</v>
      </c>
      <c r="F1413" s="329"/>
      <c r="G1413" s="330"/>
      <c r="H1413" s="79">
        <f t="shared" si="82"/>
        <v>62608.3</v>
      </c>
      <c r="I1413" s="285"/>
      <c r="T1413" s="1"/>
      <c r="U1413" s="7"/>
    </row>
    <row r="1414" spans="2:21" ht="19.5" customHeight="1" x14ac:dyDescent="0.2">
      <c r="B1414" s="331" t="s">
        <v>650</v>
      </c>
      <c r="C1414" s="312">
        <v>369</v>
      </c>
      <c r="D1414" s="332">
        <v>516268.79999999999</v>
      </c>
      <c r="E1414" s="332">
        <v>204072.1</v>
      </c>
      <c r="F1414" s="332"/>
      <c r="G1414" s="333"/>
      <c r="H1414" s="79">
        <f t="shared" si="82"/>
        <v>720340.9</v>
      </c>
      <c r="I1414" s="285"/>
      <c r="T1414" s="1"/>
      <c r="U1414" s="7"/>
    </row>
    <row r="1415" spans="2:21" ht="19.5" customHeight="1" x14ac:dyDescent="0.2">
      <c r="B1415" s="334" t="s">
        <v>651</v>
      </c>
      <c r="C1415" s="271">
        <v>379</v>
      </c>
      <c r="D1415" s="329"/>
      <c r="E1415" s="329"/>
      <c r="F1415" s="329"/>
      <c r="G1415" s="330"/>
      <c r="H1415" s="79">
        <f t="shared" si="82"/>
        <v>0</v>
      </c>
      <c r="I1415" s="285"/>
      <c r="T1415" s="1"/>
      <c r="U1415" s="7"/>
    </row>
    <row r="1416" spans="2:21" ht="19.5" customHeight="1" x14ac:dyDescent="0.2">
      <c r="B1416" s="334" t="s">
        <v>652</v>
      </c>
      <c r="C1416" s="271">
        <v>399</v>
      </c>
      <c r="D1416" s="329"/>
      <c r="E1416" s="329"/>
      <c r="F1416" s="329"/>
      <c r="G1416" s="330"/>
      <c r="H1416" s="79">
        <f t="shared" si="82"/>
        <v>0</v>
      </c>
      <c r="I1416" s="285"/>
      <c r="T1416" s="1"/>
      <c r="U1416" s="7"/>
    </row>
    <row r="1417" spans="2:21" ht="19.5" customHeight="1" x14ac:dyDescent="0.2">
      <c r="B1417" s="110" t="s">
        <v>653</v>
      </c>
      <c r="C1417" s="335" t="s">
        <v>654</v>
      </c>
      <c r="D1417" s="329"/>
      <c r="E1417" s="329">
        <v>16804.400000000001</v>
      </c>
      <c r="F1417" s="329"/>
      <c r="G1417" s="330"/>
      <c r="H1417" s="79">
        <f t="shared" si="82"/>
        <v>16804.400000000001</v>
      </c>
      <c r="I1417" s="285"/>
      <c r="J1417" s="151">
        <v>519</v>
      </c>
      <c r="K1417" s="166" t="s">
        <v>259</v>
      </c>
      <c r="T1417" s="1"/>
      <c r="U1417" s="7"/>
    </row>
    <row r="1418" spans="2:21" ht="19.5" customHeight="1" x14ac:dyDescent="0.2">
      <c r="B1418" s="110" t="s">
        <v>655</v>
      </c>
      <c r="C1418" s="335" t="s">
        <v>656</v>
      </c>
      <c r="D1418" s="329"/>
      <c r="E1418" s="329"/>
      <c r="F1418" s="329"/>
      <c r="G1418" s="336"/>
      <c r="H1418" s="79">
        <f t="shared" si="82"/>
        <v>0</v>
      </c>
      <c r="I1418" s="285"/>
      <c r="J1418" s="151"/>
      <c r="K1418" s="166"/>
      <c r="T1418" s="1"/>
      <c r="U1418" s="7"/>
    </row>
    <row r="1419" spans="2:21" ht="19.5" customHeight="1" x14ac:dyDescent="0.2">
      <c r="B1419" s="110" t="s">
        <v>657</v>
      </c>
      <c r="C1419" s="271">
        <v>644</v>
      </c>
      <c r="D1419" s="329">
        <v>83088.41</v>
      </c>
      <c r="E1419" s="329">
        <f>38.1+132541.77</f>
        <v>132579.87</v>
      </c>
      <c r="F1419" s="329">
        <v>41851.68</v>
      </c>
      <c r="G1419" s="336">
        <v>481177.94</v>
      </c>
      <c r="H1419" s="79">
        <f t="shared" si="82"/>
        <v>738697.9</v>
      </c>
      <c r="I1419" s="285"/>
      <c r="T1419" s="1"/>
      <c r="U1419" s="7"/>
    </row>
    <row r="1420" spans="2:21" ht="19.5" customHeight="1" x14ac:dyDescent="0.2">
      <c r="B1420" s="110" t="s">
        <v>658</v>
      </c>
      <c r="C1420" s="271">
        <v>649</v>
      </c>
      <c r="D1420" s="329"/>
      <c r="E1420" s="329"/>
      <c r="F1420" s="329"/>
      <c r="G1420" s="336"/>
      <c r="H1420" s="79">
        <f t="shared" si="82"/>
        <v>0</v>
      </c>
      <c r="I1420" s="285"/>
      <c r="T1420" s="1"/>
      <c r="U1420" s="7"/>
    </row>
    <row r="1421" spans="2:21" ht="19.5" customHeight="1" x14ac:dyDescent="0.2">
      <c r="B1421" s="110" t="s">
        <v>659</v>
      </c>
      <c r="C1421" s="271">
        <v>692</v>
      </c>
      <c r="D1421" s="329"/>
      <c r="E1421" s="329">
        <v>31</v>
      </c>
      <c r="F1421" s="329"/>
      <c r="G1421" s="336"/>
      <c r="H1421" s="79">
        <f t="shared" si="82"/>
        <v>31</v>
      </c>
      <c r="I1421" s="285"/>
      <c r="T1421" s="1"/>
      <c r="U1421" s="7"/>
    </row>
    <row r="1422" spans="2:21" ht="19.5" customHeight="1" x14ac:dyDescent="0.2">
      <c r="B1422" s="110" t="s">
        <v>660</v>
      </c>
      <c r="C1422" s="271">
        <v>799</v>
      </c>
      <c r="D1422" s="329"/>
      <c r="E1422" s="329"/>
      <c r="F1422" s="329"/>
      <c r="G1422" s="330"/>
      <c r="H1422" s="79">
        <f t="shared" si="82"/>
        <v>0</v>
      </c>
      <c r="I1422" s="285"/>
      <c r="T1422" s="1"/>
      <c r="U1422" s="7"/>
    </row>
    <row r="1423" spans="2:21" ht="19.5" customHeight="1" x14ac:dyDescent="0.2">
      <c r="B1423" s="140" t="s">
        <v>632</v>
      </c>
      <c r="C1423" s="315"/>
      <c r="D1423" s="86">
        <f>ROUND(SUM(D1412:D1422),2)</f>
        <v>674658.73</v>
      </c>
      <c r="E1423" s="86">
        <f>ROUND(SUM(E1412:E1422),2)</f>
        <v>354411.15</v>
      </c>
      <c r="F1423" s="86">
        <f>ROUND(SUM(F1412:F1422),2)</f>
        <v>41851.68</v>
      </c>
      <c r="G1423" s="86">
        <f>ROUND(SUM(G1412:G1422),2)</f>
        <v>481177.94</v>
      </c>
      <c r="H1423" s="79">
        <f t="shared" si="82"/>
        <v>1552099.5</v>
      </c>
      <c r="I1423" s="285"/>
      <c r="T1423" s="1"/>
      <c r="U1423" s="7"/>
    </row>
    <row r="1424" spans="2:21" ht="19.5" customHeight="1" x14ac:dyDescent="0.2">
      <c r="B1424" s="280"/>
      <c r="C1424" s="337"/>
      <c r="D1424" s="338"/>
      <c r="E1424" s="338"/>
      <c r="F1424" s="338"/>
      <c r="G1424" s="338"/>
      <c r="H1424" s="339"/>
      <c r="I1424" s="285"/>
      <c r="T1424" s="1"/>
      <c r="U1424" s="7"/>
    </row>
    <row r="1425" spans="1:21" ht="19.5" customHeight="1" x14ac:dyDescent="0.2">
      <c r="B1425" s="280"/>
      <c r="C1425" s="337"/>
      <c r="D1425" s="338"/>
      <c r="E1425" s="338"/>
      <c r="F1425" s="338"/>
      <c r="G1425" s="338"/>
      <c r="H1425" s="339"/>
      <c r="I1425" s="285"/>
      <c r="T1425" s="1"/>
      <c r="U1425" s="7"/>
    </row>
    <row r="1426" spans="1:21" ht="12.75" x14ac:dyDescent="0.2">
      <c r="B1426" s="340"/>
      <c r="C1426" s="50"/>
      <c r="D1426" s="50"/>
      <c r="E1426" s="50"/>
      <c r="F1426" s="50"/>
      <c r="G1426" s="50"/>
      <c r="H1426" s="50"/>
      <c r="I1426" s="285"/>
      <c r="T1426" s="1"/>
      <c r="U1426" s="7"/>
    </row>
    <row r="1427" spans="1:21" ht="29.25" customHeight="1" x14ac:dyDescent="0.2">
      <c r="B1427" s="433" t="s">
        <v>661</v>
      </c>
      <c r="C1427" s="435" t="s">
        <v>601</v>
      </c>
      <c r="D1427" s="231" t="s">
        <v>644</v>
      </c>
      <c r="E1427" s="231" t="s">
        <v>645</v>
      </c>
      <c r="F1427" s="283" t="s">
        <v>635</v>
      </c>
      <c r="G1427" s="231" t="s">
        <v>646</v>
      </c>
      <c r="H1427" s="438" t="s">
        <v>535</v>
      </c>
      <c r="I1427" s="285"/>
      <c r="T1427" s="1"/>
      <c r="U1427" s="7"/>
    </row>
    <row r="1428" spans="1:21" ht="13.5" customHeight="1" x14ac:dyDescent="0.2">
      <c r="B1428" s="434"/>
      <c r="C1428" s="436"/>
      <c r="D1428" s="267">
        <v>100</v>
      </c>
      <c r="E1428" s="237" t="s">
        <v>647</v>
      </c>
      <c r="F1428" s="341">
        <v>440</v>
      </c>
      <c r="G1428" s="294" t="s">
        <v>637</v>
      </c>
      <c r="H1428" s="439"/>
      <c r="I1428" s="285"/>
      <c r="T1428" s="1"/>
      <c r="U1428" s="7"/>
    </row>
    <row r="1429" spans="1:21" ht="45" customHeight="1" x14ac:dyDescent="0.2">
      <c r="B1429" s="342" t="s">
        <v>662</v>
      </c>
      <c r="C1429" s="310">
        <v>643</v>
      </c>
      <c r="D1429" s="45">
        <v>879</v>
      </c>
      <c r="E1429" s="45">
        <v>2518.8200000000002</v>
      </c>
      <c r="F1429" s="45"/>
      <c r="G1429" s="45"/>
      <c r="H1429" s="79">
        <f>ROUND(SUM(D1429:G1429),2)</f>
        <v>3397.82</v>
      </c>
      <c r="I1429" s="285"/>
      <c r="T1429" s="1"/>
      <c r="U1429" s="7"/>
    </row>
    <row r="1430" spans="1:21" ht="19.5" customHeight="1" x14ac:dyDescent="0.2">
      <c r="B1430" s="110" t="s">
        <v>663</v>
      </c>
      <c r="C1430" s="310">
        <v>648</v>
      </c>
      <c r="D1430" s="45"/>
      <c r="E1430" s="45">
        <v>5076</v>
      </c>
      <c r="F1430" s="45"/>
      <c r="G1430" s="45">
        <v>89719.25</v>
      </c>
      <c r="H1430" s="79">
        <f>ROUND(SUM(D1430:G1430),2)</f>
        <v>94795.25</v>
      </c>
      <c r="I1430" s="285"/>
      <c r="T1430" s="1"/>
      <c r="U1430" s="7"/>
    </row>
    <row r="1431" spans="1:21" ht="19.5" customHeight="1" x14ac:dyDescent="0.2">
      <c r="B1431" s="343" t="s">
        <v>664</v>
      </c>
      <c r="C1431" s="271">
        <v>691</v>
      </c>
      <c r="D1431" s="45"/>
      <c r="E1431" s="45">
        <v>42700</v>
      </c>
      <c r="F1431" s="45"/>
      <c r="G1431" s="45"/>
      <c r="H1431" s="79">
        <f>ROUND(SUM(D1431:G1431),2)</f>
        <v>42700</v>
      </c>
      <c r="I1431" s="285"/>
      <c r="T1431" s="1"/>
      <c r="U1431" s="7"/>
    </row>
    <row r="1432" spans="1:21" ht="19.5" customHeight="1" x14ac:dyDescent="0.2">
      <c r="B1432" s="140" t="s">
        <v>632</v>
      </c>
      <c r="C1432" s="315"/>
      <c r="D1432" s="86">
        <f>ROUND(SUM(D1429:D1431),2)</f>
        <v>879</v>
      </c>
      <c r="E1432" s="86">
        <f>ROUND(SUM(E1429:E1431),2)</f>
        <v>50294.82</v>
      </c>
      <c r="F1432" s="86">
        <f>ROUND(SUM(F1429:F1431),2)</f>
        <v>0</v>
      </c>
      <c r="G1432" s="86">
        <f>ROUND(SUM(G1429:G1431),2)</f>
        <v>89719.25</v>
      </c>
      <c r="H1432" s="79">
        <f>ROUND(SUM(D1432:G1432),2)</f>
        <v>140893.07</v>
      </c>
      <c r="I1432" s="285"/>
      <c r="T1432" s="1"/>
      <c r="U1432" s="7"/>
    </row>
    <row r="1433" spans="1:21" ht="12.75" x14ac:dyDescent="0.2">
      <c r="B1433" s="340"/>
      <c r="C1433" s="50"/>
      <c r="D1433" s="50"/>
      <c r="E1433" s="50"/>
      <c r="F1433" s="50"/>
      <c r="G1433" s="50"/>
      <c r="H1433" s="285"/>
    </row>
    <row r="1434" spans="1:21" ht="34.5" customHeight="1" x14ac:dyDescent="0.2">
      <c r="B1434" s="437" t="s">
        <v>665</v>
      </c>
      <c r="C1434" s="437"/>
      <c r="D1434" s="437"/>
      <c r="E1434" s="437"/>
      <c r="F1434" s="437"/>
      <c r="G1434" s="437"/>
      <c r="H1434" s="437"/>
    </row>
    <row r="1435" spans="1:21" ht="12" customHeight="1" x14ac:dyDescent="0.2">
      <c r="B1435" s="344"/>
      <c r="C1435" s="345"/>
      <c r="D1435" s="345"/>
      <c r="E1435" s="345"/>
      <c r="F1435" s="345"/>
      <c r="G1435" s="345"/>
      <c r="H1435" s="285"/>
    </row>
    <row r="1436" spans="1:21" ht="20.25" customHeight="1" x14ac:dyDescent="0.2">
      <c r="B1436" s="264" t="s">
        <v>189</v>
      </c>
      <c r="C1436" s="50"/>
      <c r="D1436" s="50"/>
      <c r="E1436" s="50"/>
      <c r="F1436" s="50"/>
      <c r="G1436" s="50"/>
      <c r="H1436" s="285"/>
    </row>
    <row r="1437" spans="1:21" ht="12.75" x14ac:dyDescent="0.2">
      <c r="B1437" s="264"/>
      <c r="C1437" s="277"/>
      <c r="D1437" s="318"/>
      <c r="E1437" s="318"/>
      <c r="F1437" s="318"/>
      <c r="G1437" s="318"/>
      <c r="H1437" s="285"/>
    </row>
    <row r="1438" spans="1:21" ht="12.75" x14ac:dyDescent="0.2">
      <c r="B1438" s="264"/>
      <c r="C1438" s="277"/>
      <c r="D1438" s="318"/>
      <c r="E1438" s="318"/>
      <c r="F1438" s="318"/>
      <c r="G1438" s="318"/>
      <c r="H1438" s="285"/>
    </row>
    <row r="1439" spans="1:21" ht="12.75" x14ac:dyDescent="0.2">
      <c r="A1439" s="88" t="s">
        <v>666</v>
      </c>
      <c r="B1439" s="2" t="str">
        <f>$B$1</f>
        <v>DISTRICT SCHOOL BOARD OF OKEECHOBEE COUNTY</v>
      </c>
      <c r="C1439" s="201"/>
      <c r="D1439" s="178"/>
      <c r="E1439" s="92"/>
      <c r="F1439" s="92"/>
      <c r="G1439" s="50"/>
      <c r="H1439" s="50"/>
      <c r="I1439" s="50"/>
      <c r="J1439" s="50"/>
      <c r="K1439" s="50"/>
    </row>
    <row r="1440" spans="1:21" ht="12.75" x14ac:dyDescent="0.2">
      <c r="B1440" s="89" t="s">
        <v>598</v>
      </c>
      <c r="C1440" s="201"/>
      <c r="D1440" s="88"/>
      <c r="E1440" s="92"/>
      <c r="F1440" s="92"/>
      <c r="G1440" s="92"/>
      <c r="H1440" s="92" t="s">
        <v>599</v>
      </c>
      <c r="I1440" s="279"/>
      <c r="T1440" s="1"/>
      <c r="U1440" s="7"/>
    </row>
    <row r="1441" spans="2:21" ht="12.75" x14ac:dyDescent="0.2">
      <c r="B1441" s="15" t="str">
        <f>B4</f>
        <v>For the Fiscal Year Ended June 30, 2021</v>
      </c>
      <c r="C1441" s="201"/>
      <c r="D1441" s="88"/>
      <c r="E1441" s="92"/>
      <c r="F1441" s="92"/>
      <c r="G1441" s="92"/>
      <c r="H1441" s="92" t="s">
        <v>667</v>
      </c>
      <c r="I1441" s="279"/>
      <c r="T1441" s="1"/>
      <c r="U1441" s="7"/>
    </row>
    <row r="1442" spans="2:21" ht="28.5" customHeight="1" x14ac:dyDescent="0.2">
      <c r="B1442" s="282"/>
      <c r="C1442" s="435" t="s">
        <v>601</v>
      </c>
      <c r="D1442" s="184" t="s">
        <v>602</v>
      </c>
      <c r="E1442" s="184" t="s">
        <v>603</v>
      </c>
      <c r="F1442" s="184" t="s">
        <v>604</v>
      </c>
      <c r="G1442" s="283" t="s">
        <v>605</v>
      </c>
      <c r="H1442" s="284"/>
      <c r="I1442" s="320"/>
      <c r="T1442" s="1"/>
      <c r="U1442" s="7"/>
    </row>
    <row r="1443" spans="2:21" ht="12.75" x14ac:dyDescent="0.2">
      <c r="B1443" s="250"/>
      <c r="C1443" s="436"/>
      <c r="D1443" s="272">
        <v>100</v>
      </c>
      <c r="E1443" s="272">
        <v>410</v>
      </c>
      <c r="F1443" s="272">
        <v>420</v>
      </c>
      <c r="G1443" s="187">
        <v>440</v>
      </c>
      <c r="H1443" s="346" t="s">
        <v>535</v>
      </c>
      <c r="I1443" s="323"/>
      <c r="T1443" s="1"/>
      <c r="U1443" s="7"/>
    </row>
    <row r="1444" spans="2:21" ht="12.75" x14ac:dyDescent="0.2">
      <c r="B1444" s="347" t="s">
        <v>668</v>
      </c>
      <c r="C1444" s="231"/>
      <c r="D1444" s="137"/>
      <c r="E1444" s="137"/>
      <c r="F1444" s="137"/>
      <c r="G1444" s="137"/>
      <c r="H1444" s="306"/>
      <c r="I1444" s="290"/>
      <c r="T1444" s="1"/>
      <c r="U1444" s="7"/>
    </row>
    <row r="1445" spans="2:21" ht="18.75" customHeight="1" x14ac:dyDescent="0.2">
      <c r="B1445" s="348" t="s">
        <v>669</v>
      </c>
      <c r="C1445" s="349"/>
      <c r="D1445" s="146"/>
      <c r="E1445" s="146"/>
      <c r="F1445" s="146"/>
      <c r="G1445" s="146"/>
      <c r="H1445" s="309"/>
      <c r="I1445" s="290"/>
      <c r="T1445" s="1"/>
      <c r="U1445" s="7"/>
    </row>
    <row r="1446" spans="2:21" ht="18.75" customHeight="1" x14ac:dyDescent="0.2">
      <c r="B1446" s="100" t="s">
        <v>670</v>
      </c>
      <c r="C1446" s="294">
        <v>311</v>
      </c>
      <c r="D1446" s="300"/>
      <c r="E1446" s="300"/>
      <c r="F1446" s="300"/>
      <c r="G1446" s="300"/>
      <c r="H1446" s="292">
        <f>ROUND(SUM(D1446:G1446),2)</f>
        <v>0</v>
      </c>
      <c r="I1446" s="293"/>
      <c r="T1446" s="1"/>
      <c r="U1446" s="7"/>
    </row>
    <row r="1447" spans="2:21" ht="18.75" customHeight="1" x14ac:dyDescent="0.2">
      <c r="B1447" s="100" t="s">
        <v>671</v>
      </c>
      <c r="C1447" s="294">
        <v>312</v>
      </c>
      <c r="D1447" s="300"/>
      <c r="E1447" s="300"/>
      <c r="F1447" s="300"/>
      <c r="G1447" s="300"/>
      <c r="H1447" s="292">
        <f>ROUND(SUM(D1447:G1447),2)</f>
        <v>0</v>
      </c>
      <c r="I1447" s="293"/>
      <c r="T1447" s="1"/>
      <c r="U1447" s="7"/>
    </row>
    <row r="1448" spans="2:21" ht="18.75" customHeight="1" x14ac:dyDescent="0.2">
      <c r="B1448" s="350" t="s">
        <v>672</v>
      </c>
      <c r="C1448" s="231"/>
      <c r="D1448" s="351"/>
      <c r="E1448" s="351"/>
      <c r="F1448" s="351"/>
      <c r="G1448" s="351"/>
      <c r="H1448" s="352"/>
      <c r="I1448" s="293"/>
      <c r="T1448" s="1"/>
      <c r="U1448" s="7"/>
    </row>
    <row r="1449" spans="2:21" ht="18.75" customHeight="1" x14ac:dyDescent="0.2">
      <c r="B1449" s="100" t="s">
        <v>670</v>
      </c>
      <c r="C1449" s="294">
        <v>391</v>
      </c>
      <c r="D1449" s="300"/>
      <c r="E1449" s="300"/>
      <c r="F1449" s="300"/>
      <c r="G1449" s="300"/>
      <c r="H1449" s="292">
        <f>ROUND(SUM(D1449:G1449),2)</f>
        <v>0</v>
      </c>
      <c r="I1449" s="293"/>
      <c r="T1449" s="1"/>
      <c r="U1449" s="7"/>
    </row>
    <row r="1450" spans="2:21" ht="18" customHeight="1" x14ac:dyDescent="0.2">
      <c r="B1450" s="119" t="s">
        <v>671</v>
      </c>
      <c r="C1450" s="353">
        <v>392</v>
      </c>
      <c r="D1450" s="148"/>
      <c r="E1450" s="148"/>
      <c r="F1450" s="148"/>
      <c r="G1450" s="300"/>
      <c r="H1450" s="292">
        <f>ROUND(SUM(D1450:G1450),2)</f>
        <v>0</v>
      </c>
      <c r="I1450" s="293"/>
      <c r="T1450" s="1"/>
      <c r="U1450" s="7"/>
    </row>
    <row r="1451" spans="2:21" ht="18.75" customHeight="1" x14ac:dyDescent="0.2">
      <c r="B1451" s="354"/>
      <c r="C1451" s="277"/>
      <c r="D1451" s="355"/>
      <c r="E1451" s="355"/>
      <c r="F1451" s="355"/>
      <c r="G1451" s="355"/>
      <c r="H1451" s="356"/>
    </row>
    <row r="1452" spans="2:21" ht="27" customHeight="1" x14ac:dyDescent="0.2">
      <c r="B1452" s="282"/>
      <c r="C1452" s="425" t="s">
        <v>601</v>
      </c>
      <c r="D1452" s="184" t="s">
        <v>603</v>
      </c>
      <c r="E1452" s="357"/>
      <c r="F1452" s="357"/>
      <c r="G1452" s="357"/>
      <c r="H1452" s="357"/>
    </row>
    <row r="1453" spans="2:21" ht="18.75" customHeight="1" x14ac:dyDescent="0.2">
      <c r="B1453" s="250"/>
      <c r="C1453" s="426"/>
      <c r="D1453" s="272">
        <v>410</v>
      </c>
      <c r="E1453" s="357"/>
      <c r="F1453" s="357"/>
      <c r="G1453" s="357"/>
      <c r="H1453" s="357"/>
    </row>
    <row r="1454" spans="2:21" ht="18.75" customHeight="1" x14ac:dyDescent="0.2">
      <c r="B1454" s="347" t="s">
        <v>673</v>
      </c>
      <c r="C1454" s="231"/>
      <c r="D1454" s="137"/>
      <c r="E1454" s="357"/>
      <c r="F1454" s="357"/>
      <c r="G1454" s="357"/>
      <c r="H1454" s="357"/>
    </row>
    <row r="1455" spans="2:21" ht="18.75" customHeight="1" x14ac:dyDescent="0.2">
      <c r="B1455" s="321" t="s">
        <v>674</v>
      </c>
      <c r="C1455" s="294">
        <v>510</v>
      </c>
      <c r="D1455" s="300">
        <v>103148.91</v>
      </c>
      <c r="E1455" s="357"/>
      <c r="F1455" s="357"/>
      <c r="G1455" s="357"/>
      <c r="H1455" s="357"/>
    </row>
    <row r="1456" spans="2:21" ht="18.75" customHeight="1" x14ac:dyDescent="0.2">
      <c r="B1456" s="321" t="s">
        <v>675</v>
      </c>
      <c r="C1456" s="294">
        <v>570</v>
      </c>
      <c r="D1456" s="300">
        <v>1164405.3700000001</v>
      </c>
      <c r="E1456" s="357"/>
      <c r="F1456" s="357"/>
      <c r="G1456" s="357"/>
      <c r="H1456" s="357"/>
    </row>
    <row r="1457" spans="1:21" ht="18.75" customHeight="1" x14ac:dyDescent="0.2">
      <c r="B1457" s="358" t="s">
        <v>676</v>
      </c>
      <c r="C1457" s="353">
        <v>580</v>
      </c>
      <c r="D1457" s="148">
        <v>331883.25</v>
      </c>
      <c r="E1457" s="357"/>
      <c r="F1457" s="357"/>
      <c r="G1457" s="357"/>
      <c r="H1457" s="357"/>
    </row>
    <row r="1458" spans="1:21" ht="18.75" customHeight="1" x14ac:dyDescent="0.2">
      <c r="B1458" s="281"/>
      <c r="C1458" s="277"/>
      <c r="D1458" s="127"/>
      <c r="E1458" s="279"/>
      <c r="F1458" s="279"/>
      <c r="G1458" s="279"/>
      <c r="H1458" s="285"/>
    </row>
    <row r="1459" spans="1:21" ht="28.5" customHeight="1" x14ac:dyDescent="0.2">
      <c r="B1459" s="282"/>
      <c r="C1459" s="425" t="s">
        <v>601</v>
      </c>
      <c r="D1459" s="319" t="s">
        <v>602</v>
      </c>
      <c r="E1459" s="184" t="s">
        <v>604</v>
      </c>
      <c r="F1459" s="283" t="s">
        <v>605</v>
      </c>
      <c r="G1459" s="359"/>
      <c r="H1459" s="360"/>
      <c r="I1459" s="128"/>
      <c r="T1459" s="1"/>
      <c r="U1459" s="7"/>
    </row>
    <row r="1460" spans="1:21" ht="13.5" customHeight="1" x14ac:dyDescent="0.2">
      <c r="B1460" s="107"/>
      <c r="C1460" s="426"/>
      <c r="D1460" s="322">
        <v>100</v>
      </c>
      <c r="E1460" s="272">
        <v>420</v>
      </c>
      <c r="F1460" s="272">
        <v>440</v>
      </c>
      <c r="G1460" s="361" t="s">
        <v>535</v>
      </c>
      <c r="H1460" s="360"/>
      <c r="I1460" s="128"/>
      <c r="T1460" s="1"/>
      <c r="U1460" s="7"/>
    </row>
    <row r="1461" spans="1:21" ht="15.75" customHeight="1" x14ac:dyDescent="0.2">
      <c r="B1461" s="136" t="s">
        <v>677</v>
      </c>
      <c r="C1461" s="187"/>
      <c r="D1461" s="99"/>
      <c r="E1461" s="99"/>
      <c r="F1461" s="99"/>
      <c r="G1461" s="362"/>
      <c r="H1461" s="363"/>
      <c r="I1461" s="128"/>
      <c r="T1461" s="1"/>
      <c r="U1461" s="7"/>
    </row>
    <row r="1462" spans="1:21" ht="18.75" customHeight="1" x14ac:dyDescent="0.2">
      <c r="B1462" s="298" t="s">
        <v>678</v>
      </c>
      <c r="C1462" s="271">
        <v>120</v>
      </c>
      <c r="D1462" s="253">
        <v>10954750</v>
      </c>
      <c r="E1462" s="253"/>
      <c r="F1462" s="253">
        <v>85497</v>
      </c>
      <c r="G1462" s="364">
        <f t="shared" ref="G1462:G1467" si="83">ROUND(SUM(D1462:F1462),2)</f>
        <v>11040247</v>
      </c>
      <c r="H1462" s="365"/>
      <c r="I1462" s="48"/>
      <c r="J1462" s="366">
        <v>100</v>
      </c>
      <c r="K1462" s="111" t="s">
        <v>259</v>
      </c>
      <c r="T1462" s="1"/>
      <c r="U1462" s="7"/>
    </row>
    <row r="1463" spans="1:21" ht="18.75" customHeight="1" x14ac:dyDescent="0.2">
      <c r="A1463" s="48"/>
      <c r="B1463" s="298" t="s">
        <v>678</v>
      </c>
      <c r="C1463" s="271">
        <v>140</v>
      </c>
      <c r="D1463" s="253">
        <v>110936.76</v>
      </c>
      <c r="E1463" s="253"/>
      <c r="F1463" s="253"/>
      <c r="G1463" s="364">
        <f t="shared" si="83"/>
        <v>110936.76</v>
      </c>
      <c r="H1463" s="365"/>
      <c r="I1463" s="48"/>
      <c r="J1463" s="366">
        <v>100</v>
      </c>
      <c r="K1463" s="111" t="s">
        <v>259</v>
      </c>
      <c r="T1463" s="1"/>
      <c r="U1463" s="7"/>
    </row>
    <row r="1464" spans="1:21" ht="18.75" customHeight="1" x14ac:dyDescent="0.2">
      <c r="B1464" s="298" t="s">
        <v>678</v>
      </c>
      <c r="C1464" s="271">
        <v>750</v>
      </c>
      <c r="D1464" s="253">
        <v>219744.7</v>
      </c>
      <c r="E1464" s="253"/>
      <c r="F1464" s="253">
        <v>3212.25</v>
      </c>
      <c r="G1464" s="364">
        <f t="shared" si="83"/>
        <v>222956.95</v>
      </c>
      <c r="H1464" s="365"/>
      <c r="I1464" s="48"/>
      <c r="J1464" s="366">
        <v>100</v>
      </c>
      <c r="K1464" s="111" t="s">
        <v>259</v>
      </c>
      <c r="T1464" s="1"/>
      <c r="U1464" s="7"/>
    </row>
    <row r="1465" spans="1:21" ht="18.75" customHeight="1" x14ac:dyDescent="0.2">
      <c r="B1465" s="367" t="s">
        <v>679</v>
      </c>
      <c r="C1465" s="368"/>
      <c r="D1465" s="86">
        <f>ROUND(SUM(D1462:D1464),2)</f>
        <v>11285431.460000001</v>
      </c>
      <c r="E1465" s="86">
        <f>ROUND(SUM(E1462:E1464),2)</f>
        <v>0</v>
      </c>
      <c r="F1465" s="86">
        <f>ROUND(SUM(F1462:F1464),2)</f>
        <v>88709.25</v>
      </c>
      <c r="G1465" s="364">
        <f t="shared" si="83"/>
        <v>11374140.710000001</v>
      </c>
      <c r="H1465" s="365"/>
      <c r="I1465" s="48"/>
      <c r="J1465" s="366"/>
      <c r="T1465" s="1"/>
      <c r="U1465" s="7"/>
    </row>
    <row r="1466" spans="1:21" ht="18.75" customHeight="1" x14ac:dyDescent="0.2">
      <c r="B1466" s="298" t="s">
        <v>680</v>
      </c>
      <c r="C1466" s="271">
        <v>120</v>
      </c>
      <c r="D1466" s="253">
        <v>1090459</v>
      </c>
      <c r="E1466" s="253"/>
      <c r="F1466" s="253">
        <v>7018</v>
      </c>
      <c r="G1466" s="364">
        <f t="shared" si="83"/>
        <v>1097477</v>
      </c>
      <c r="H1466" s="365"/>
      <c r="I1466" s="48"/>
      <c r="J1466" s="366">
        <v>400</v>
      </c>
      <c r="K1466" s="111" t="s">
        <v>259</v>
      </c>
      <c r="T1466" s="1"/>
      <c r="U1466" s="7"/>
    </row>
    <row r="1467" spans="1:21" ht="18.75" customHeight="1" x14ac:dyDescent="0.2">
      <c r="B1467" s="298" t="s">
        <v>680</v>
      </c>
      <c r="C1467" s="271">
        <v>140</v>
      </c>
      <c r="D1467" s="253">
        <v>11042.88</v>
      </c>
      <c r="E1467" s="253"/>
      <c r="F1467" s="253"/>
      <c r="G1467" s="364">
        <f t="shared" si="83"/>
        <v>11042.88</v>
      </c>
      <c r="H1467" s="365"/>
      <c r="I1467" s="48"/>
      <c r="J1467" s="366">
        <v>400</v>
      </c>
      <c r="K1467" s="111" t="s">
        <v>259</v>
      </c>
      <c r="T1467" s="1"/>
      <c r="U1467" s="7"/>
    </row>
    <row r="1468" spans="1:21" ht="18.75" customHeight="1" x14ac:dyDescent="0.2">
      <c r="B1468" s="298" t="s">
        <v>680</v>
      </c>
      <c r="C1468" s="271">
        <v>750</v>
      </c>
      <c r="D1468" s="253">
        <v>21873.85</v>
      </c>
      <c r="E1468" s="253"/>
      <c r="F1468" s="253">
        <v>263.68</v>
      </c>
      <c r="G1468" s="364">
        <f t="shared" ref="G1468:G1478" si="84">ROUND(SUM(D1468:F1468),2)</f>
        <v>22137.53</v>
      </c>
      <c r="H1468" s="365"/>
      <c r="I1468" s="48"/>
      <c r="J1468" s="366">
        <v>400</v>
      </c>
      <c r="K1468" s="111" t="s">
        <v>259</v>
      </c>
      <c r="T1468" s="1"/>
      <c r="U1468" s="7"/>
    </row>
    <row r="1469" spans="1:21" ht="18.75" customHeight="1" x14ac:dyDescent="0.2">
      <c r="B1469" s="367" t="s">
        <v>681</v>
      </c>
      <c r="C1469" s="368"/>
      <c r="D1469" s="86">
        <f>ROUND(SUM(D1466:D1468),2)</f>
        <v>1123375.73</v>
      </c>
      <c r="E1469" s="86">
        <f>ROUND(SUM(E1466:E1468),2)</f>
        <v>0</v>
      </c>
      <c r="F1469" s="86">
        <f>ROUND(SUM(F1466:F1468),2)</f>
        <v>7281.68</v>
      </c>
      <c r="G1469" s="364">
        <f t="shared" si="84"/>
        <v>1130657.4099999999</v>
      </c>
      <c r="H1469" s="365"/>
      <c r="I1469" s="48"/>
      <c r="J1469" s="366"/>
      <c r="T1469" s="1"/>
      <c r="U1469" s="7"/>
    </row>
    <row r="1470" spans="1:21" ht="18.75" customHeight="1" x14ac:dyDescent="0.2">
      <c r="B1470" s="298" t="s">
        <v>682</v>
      </c>
      <c r="C1470" s="271">
        <v>120</v>
      </c>
      <c r="D1470" s="253">
        <v>6968363</v>
      </c>
      <c r="E1470" s="253"/>
      <c r="F1470" s="253">
        <v>66909</v>
      </c>
      <c r="G1470" s="364">
        <f t="shared" si="84"/>
        <v>7035272</v>
      </c>
      <c r="H1470" s="365"/>
      <c r="I1470" s="48"/>
      <c r="J1470" s="366">
        <v>200</v>
      </c>
      <c r="K1470" s="111" t="s">
        <v>259</v>
      </c>
      <c r="T1470" s="1"/>
      <c r="U1470" s="7"/>
    </row>
    <row r="1471" spans="1:21" ht="18.75" customHeight="1" x14ac:dyDescent="0.2">
      <c r="B1471" s="298" t="s">
        <v>682</v>
      </c>
      <c r="C1471" s="271">
        <v>140</v>
      </c>
      <c r="D1471" s="253">
        <v>70567.34</v>
      </c>
      <c r="E1471" s="253"/>
      <c r="F1471" s="253"/>
      <c r="G1471" s="364">
        <f t="shared" si="84"/>
        <v>70567.34</v>
      </c>
      <c r="H1471" s="365"/>
      <c r="I1471" s="48"/>
      <c r="J1471" s="366">
        <v>200</v>
      </c>
      <c r="K1471" s="111" t="s">
        <v>259</v>
      </c>
      <c r="T1471" s="1"/>
      <c r="U1471" s="7"/>
    </row>
    <row r="1472" spans="1:21" ht="18.75" customHeight="1" x14ac:dyDescent="0.2">
      <c r="B1472" s="298" t="s">
        <v>682</v>
      </c>
      <c r="C1472" s="271">
        <v>750</v>
      </c>
      <c r="D1472" s="253">
        <v>139780.54</v>
      </c>
      <c r="E1472" s="253"/>
      <c r="F1472" s="253">
        <v>2513.87</v>
      </c>
      <c r="G1472" s="364">
        <f t="shared" si="84"/>
        <v>142294.41</v>
      </c>
      <c r="H1472" s="365"/>
      <c r="I1472" s="48"/>
      <c r="J1472" s="366">
        <v>200</v>
      </c>
      <c r="K1472" s="111" t="s">
        <v>259</v>
      </c>
      <c r="T1472" s="1"/>
      <c r="U1472" s="7"/>
    </row>
    <row r="1473" spans="2:21" ht="18.75" customHeight="1" x14ac:dyDescent="0.2">
      <c r="B1473" s="367" t="s">
        <v>683</v>
      </c>
      <c r="C1473" s="368"/>
      <c r="D1473" s="86">
        <f>ROUND(SUM(D1470:D1472),2)</f>
        <v>7178710.8799999999</v>
      </c>
      <c r="E1473" s="86">
        <f>ROUND(SUM(E1470:E1472),2)</f>
        <v>0</v>
      </c>
      <c r="F1473" s="86">
        <f>ROUND(SUM(F1470:F1472),2)</f>
        <v>69422.87</v>
      </c>
      <c r="G1473" s="364">
        <f t="shared" si="84"/>
        <v>7248133.75</v>
      </c>
      <c r="H1473" s="365"/>
      <c r="I1473" s="48"/>
      <c r="J1473" s="366"/>
      <c r="T1473" s="1"/>
      <c r="U1473" s="7"/>
    </row>
    <row r="1474" spans="2:21" ht="18.75" customHeight="1" x14ac:dyDescent="0.2">
      <c r="B1474" s="298" t="s">
        <v>684</v>
      </c>
      <c r="C1474" s="271">
        <v>120</v>
      </c>
      <c r="D1474" s="253">
        <v>467073</v>
      </c>
      <c r="E1474" s="253"/>
      <c r="F1474" s="253">
        <v>3665</v>
      </c>
      <c r="G1474" s="364">
        <f t="shared" si="84"/>
        <v>470738</v>
      </c>
      <c r="H1474" s="365"/>
      <c r="I1474" s="48"/>
      <c r="J1474" s="366">
        <v>300</v>
      </c>
      <c r="K1474" s="111" t="s">
        <v>259</v>
      </c>
      <c r="T1474" s="1"/>
      <c r="U1474" s="7"/>
    </row>
    <row r="1475" spans="2:21" ht="18.75" customHeight="1" x14ac:dyDescent="0.2">
      <c r="B1475" s="298" t="s">
        <v>684</v>
      </c>
      <c r="C1475" s="271">
        <v>140</v>
      </c>
      <c r="D1475" s="253">
        <v>4729.96</v>
      </c>
      <c r="E1475" s="253"/>
      <c r="F1475" s="253"/>
      <c r="G1475" s="364">
        <f t="shared" si="84"/>
        <v>4729.96</v>
      </c>
      <c r="H1475" s="365"/>
      <c r="I1475" s="48"/>
      <c r="J1475" s="366">
        <v>300</v>
      </c>
      <c r="K1475" s="111" t="s">
        <v>259</v>
      </c>
      <c r="T1475" s="1"/>
      <c r="U1475" s="7"/>
    </row>
    <row r="1476" spans="2:21" ht="18.75" customHeight="1" x14ac:dyDescent="0.2">
      <c r="B1476" s="298" t="s">
        <v>684</v>
      </c>
      <c r="C1476" s="271">
        <v>750</v>
      </c>
      <c r="D1476" s="253">
        <v>9369.16</v>
      </c>
      <c r="E1476" s="253"/>
      <c r="F1476" s="253">
        <v>137.69999999999999</v>
      </c>
      <c r="G1476" s="364">
        <f t="shared" si="84"/>
        <v>9506.86</v>
      </c>
      <c r="H1476" s="365"/>
      <c r="I1476" s="48"/>
      <c r="J1476" s="366">
        <v>300</v>
      </c>
      <c r="K1476" s="111" t="s">
        <v>259</v>
      </c>
      <c r="T1476" s="1"/>
      <c r="U1476" s="7"/>
    </row>
    <row r="1477" spans="2:21" ht="18.75" customHeight="1" x14ac:dyDescent="0.2">
      <c r="B1477" s="367" t="s">
        <v>685</v>
      </c>
      <c r="C1477" s="368"/>
      <c r="D1477" s="86">
        <f>ROUND(SUM(D1474:D1476),2)</f>
        <v>481172.12</v>
      </c>
      <c r="E1477" s="169">
        <f>ROUND(SUM(E1474:E1476),2)</f>
        <v>0</v>
      </c>
      <c r="F1477" s="169">
        <f>ROUND(SUM(F1474:F1476),2)</f>
        <v>3802.7</v>
      </c>
      <c r="G1477" s="364">
        <f t="shared" si="84"/>
        <v>484974.82</v>
      </c>
      <c r="H1477" s="365"/>
      <c r="I1477" s="128"/>
      <c r="T1477" s="1"/>
      <c r="U1477" s="7"/>
    </row>
    <row r="1478" spans="2:21" ht="18" customHeight="1" x14ac:dyDescent="0.2">
      <c r="B1478" s="367" t="s">
        <v>686</v>
      </c>
      <c r="C1478" s="312"/>
      <c r="D1478" s="369">
        <f>D1465+D1469+D1473+D1477</f>
        <v>20068690.190000001</v>
      </c>
      <c r="E1478" s="369">
        <f>E1465+E1469+E1473+E1477</f>
        <v>0</v>
      </c>
      <c r="F1478" s="369">
        <f>F1465+F1469+F1473+F1477</f>
        <v>169216.5</v>
      </c>
      <c r="G1478" s="364">
        <f t="shared" si="84"/>
        <v>20237906.690000001</v>
      </c>
      <c r="H1478" s="370"/>
      <c r="I1478" s="128"/>
      <c r="T1478" s="1"/>
      <c r="U1478" s="7"/>
    </row>
    <row r="1479" spans="2:21" ht="18.75" customHeight="1" x14ac:dyDescent="0.2">
      <c r="B1479" s="318"/>
      <c r="C1479" s="275"/>
      <c r="D1479" s="317"/>
      <c r="E1479" s="317"/>
      <c r="F1479" s="317"/>
      <c r="G1479" s="128"/>
      <c r="H1479" s="128"/>
      <c r="I1479" s="285"/>
      <c r="T1479" s="1"/>
      <c r="U1479" s="7"/>
    </row>
    <row r="1480" spans="2:21" ht="27.75" customHeight="1" x14ac:dyDescent="0.2">
      <c r="B1480" s="371"/>
      <c r="C1480" s="425" t="s">
        <v>601</v>
      </c>
      <c r="D1480" s="319" t="s">
        <v>602</v>
      </c>
      <c r="E1480" s="153" t="s">
        <v>687</v>
      </c>
      <c r="F1480" s="283" t="s">
        <v>605</v>
      </c>
      <c r="G1480" s="359"/>
      <c r="H1480" s="360"/>
      <c r="I1480" s="285"/>
      <c r="T1480" s="1"/>
      <c r="U1480" s="7"/>
    </row>
    <row r="1481" spans="2:21" ht="13.5" customHeight="1" x14ac:dyDescent="0.2">
      <c r="B1481" s="107" t="s">
        <v>688</v>
      </c>
      <c r="C1481" s="426"/>
      <c r="D1481" s="322">
        <v>100</v>
      </c>
      <c r="E1481" s="272">
        <v>420</v>
      </c>
      <c r="F1481" s="272">
        <v>440</v>
      </c>
      <c r="G1481" s="361" t="s">
        <v>535</v>
      </c>
      <c r="H1481" s="360"/>
      <c r="I1481" s="285"/>
      <c r="T1481" s="1"/>
      <c r="U1481" s="7"/>
    </row>
    <row r="1482" spans="2:21" ht="18.75" customHeight="1" x14ac:dyDescent="0.2">
      <c r="B1482" s="110" t="s">
        <v>689</v>
      </c>
      <c r="C1482" s="271">
        <v>520</v>
      </c>
      <c r="D1482" s="253">
        <v>384474.48</v>
      </c>
      <c r="E1482" s="253"/>
      <c r="F1482" s="253">
        <v>10647.08</v>
      </c>
      <c r="G1482" s="372">
        <f>ROUND(SUM(D1482:F1482),2)</f>
        <v>395121.56</v>
      </c>
      <c r="H1482" s="365"/>
      <c r="I1482" s="285"/>
      <c r="T1482" s="1"/>
      <c r="U1482" s="7"/>
    </row>
    <row r="1483" spans="2:21" ht="18.75" customHeight="1" x14ac:dyDescent="0.2">
      <c r="B1483" s="264"/>
      <c r="C1483" s="275"/>
      <c r="D1483" s="373"/>
      <c r="E1483" s="373"/>
      <c r="F1483" s="373"/>
      <c r="G1483" s="374"/>
      <c r="H1483" s="374"/>
      <c r="I1483" s="285"/>
      <c r="T1483" s="1"/>
      <c r="U1483" s="7"/>
    </row>
    <row r="1484" spans="2:21" ht="43.5" customHeight="1" x14ac:dyDescent="0.2">
      <c r="B1484" s="375" t="s">
        <v>690</v>
      </c>
      <c r="C1484" s="376" t="s">
        <v>691</v>
      </c>
      <c r="D1484" s="377" t="s">
        <v>692</v>
      </c>
      <c r="E1484" s="378" t="s">
        <v>693</v>
      </c>
      <c r="F1484" s="283" t="s">
        <v>694</v>
      </c>
      <c r="G1484" s="379" t="s">
        <v>535</v>
      </c>
      <c r="H1484" s="374"/>
      <c r="I1484" s="285"/>
      <c r="T1484" s="1"/>
      <c r="U1484" s="7"/>
    </row>
    <row r="1485" spans="2:21" ht="28.5" customHeight="1" x14ac:dyDescent="0.2">
      <c r="B1485" s="380" t="s">
        <v>695</v>
      </c>
      <c r="C1485" s="381" t="s">
        <v>696</v>
      </c>
      <c r="D1485" s="382">
        <v>18428881</v>
      </c>
      <c r="E1485" s="382">
        <v>2920420</v>
      </c>
      <c r="F1485" s="382">
        <v>582165</v>
      </c>
      <c r="G1485" s="372">
        <f>ROUND(SUM(D1485:F1485),2)</f>
        <v>21931466</v>
      </c>
      <c r="H1485" s="374"/>
      <c r="I1485" s="285"/>
      <c r="J1485" s="1">
        <v>1010</v>
      </c>
      <c r="K1485" s="166" t="s">
        <v>259</v>
      </c>
      <c r="T1485" s="1"/>
      <c r="U1485" s="7"/>
    </row>
    <row r="1486" spans="2:21" ht="26.25" customHeight="1" x14ac:dyDescent="0.2">
      <c r="B1486" s="380" t="s">
        <v>697</v>
      </c>
      <c r="C1486" s="381" t="s">
        <v>696</v>
      </c>
      <c r="D1486" s="382">
        <v>12291957</v>
      </c>
      <c r="E1486" s="382">
        <v>999826</v>
      </c>
      <c r="F1486" s="382">
        <v>425373</v>
      </c>
      <c r="G1486" s="372">
        <f>ROUND(SUM(D1486:F1486),2)</f>
        <v>13717156</v>
      </c>
      <c r="H1486" s="374"/>
      <c r="I1486" s="285"/>
      <c r="J1486" s="1">
        <v>1020</v>
      </c>
      <c r="K1486" s="166" t="s">
        <v>259</v>
      </c>
      <c r="T1486" s="1"/>
      <c r="U1486" s="7"/>
    </row>
    <row r="1487" spans="2:21" ht="26.25" customHeight="1" x14ac:dyDescent="0.2">
      <c r="B1487" s="380" t="s">
        <v>698</v>
      </c>
      <c r="C1487" s="381" t="s">
        <v>696</v>
      </c>
      <c r="D1487" s="382">
        <v>1579094.8</v>
      </c>
      <c r="E1487" s="382">
        <v>283546.84999999998</v>
      </c>
      <c r="F1487" s="382">
        <v>20595.52</v>
      </c>
      <c r="G1487" s="372">
        <f>ROUND(SUM(D1487:F1487),2)</f>
        <v>1883237.17</v>
      </c>
      <c r="H1487" s="374"/>
      <c r="I1487" s="285"/>
      <c r="J1487" s="1">
        <v>1030</v>
      </c>
      <c r="K1487" s="166" t="s">
        <v>259</v>
      </c>
      <c r="T1487" s="1"/>
      <c r="U1487" s="7"/>
    </row>
    <row r="1488" spans="2:21" ht="26.25" customHeight="1" x14ac:dyDescent="0.2">
      <c r="B1488" s="380" t="s">
        <v>699</v>
      </c>
      <c r="C1488" s="381" t="s">
        <v>696</v>
      </c>
      <c r="D1488" s="382">
        <v>1405704.31</v>
      </c>
      <c r="E1488" s="382">
        <v>824187.31</v>
      </c>
      <c r="F1488" s="382">
        <v>9394.2800000000007</v>
      </c>
      <c r="G1488" s="372">
        <f>ROUND(SUM(D1488:F1488),2)</f>
        <v>2239285.9</v>
      </c>
      <c r="H1488" s="374"/>
      <c r="I1488" s="285"/>
      <c r="J1488" s="1">
        <v>1040</v>
      </c>
      <c r="K1488" s="166" t="s">
        <v>259</v>
      </c>
      <c r="T1488" s="1"/>
      <c r="U1488" s="7"/>
    </row>
    <row r="1489" spans="1:21" ht="26.25" customHeight="1" x14ac:dyDescent="0.2">
      <c r="B1489" s="380" t="s">
        <v>700</v>
      </c>
      <c r="C1489" s="381" t="s">
        <v>696</v>
      </c>
      <c r="D1489" s="382">
        <v>1635880.68</v>
      </c>
      <c r="E1489" s="382">
        <v>56297.86</v>
      </c>
      <c r="F1489" s="382">
        <v>38206.959999999999</v>
      </c>
      <c r="G1489" s="372">
        <f>ROUND(SUM(D1489:F1489),2)</f>
        <v>1730385.5</v>
      </c>
      <c r="H1489" s="374"/>
      <c r="I1489" s="285"/>
      <c r="J1489" s="1">
        <v>1050</v>
      </c>
      <c r="K1489" s="166" t="s">
        <v>259</v>
      </c>
      <c r="T1489" s="1"/>
      <c r="U1489" s="7"/>
    </row>
    <row r="1490" spans="1:21" ht="12" customHeight="1" x14ac:dyDescent="0.2">
      <c r="B1490" s="264"/>
      <c r="C1490" s="275"/>
      <c r="D1490" s="373"/>
      <c r="E1490" s="373"/>
      <c r="F1490" s="374"/>
      <c r="G1490" s="374"/>
      <c r="H1490" s="285"/>
    </row>
    <row r="1491" spans="1:21" ht="12.75" x14ac:dyDescent="0.2">
      <c r="B1491" s="264" t="s">
        <v>149</v>
      </c>
      <c r="C1491" s="275"/>
      <c r="D1491" s="317"/>
      <c r="E1491" s="318"/>
      <c r="F1491" s="318"/>
      <c r="G1491" s="285"/>
      <c r="H1491" s="285"/>
    </row>
    <row r="1492" spans="1:21" ht="12.75" x14ac:dyDescent="0.2">
      <c r="B1492" s="108"/>
      <c r="C1492" s="201"/>
      <c r="D1492" s="150"/>
      <c r="E1492" s="150"/>
    </row>
    <row r="1493" spans="1:21" ht="12.75" x14ac:dyDescent="0.2">
      <c r="A1493" s="88"/>
      <c r="B1493" s="88"/>
      <c r="C1493" s="88"/>
      <c r="D1493" s="88"/>
      <c r="E1493" s="88"/>
    </row>
    <row r="1494" spans="1:21" ht="12.75" x14ac:dyDescent="0.2">
      <c r="A1494" s="88" t="s">
        <v>701</v>
      </c>
      <c r="B1494" s="2" t="str">
        <f>$B$1</f>
        <v>DISTRICT SCHOOL BOARD OF OKEECHOBEE COUNTY</v>
      </c>
      <c r="H1494" s="49"/>
      <c r="I1494" s="14"/>
      <c r="K1494" s="88"/>
    </row>
    <row r="1495" spans="1:21" ht="12.75" x14ac:dyDescent="0.2">
      <c r="B1495" s="2" t="s">
        <v>702</v>
      </c>
      <c r="H1495" s="14" t="s">
        <v>599</v>
      </c>
      <c r="I1495" s="37"/>
      <c r="J1495" s="383"/>
      <c r="K1495" s="88"/>
    </row>
    <row r="1496" spans="1:21" ht="12.75" x14ac:dyDescent="0.2">
      <c r="B1496" s="52" t="str">
        <f>B4</f>
        <v>For the Fiscal Year Ended June 30, 2021</v>
      </c>
      <c r="H1496" s="14" t="s">
        <v>703</v>
      </c>
      <c r="I1496" s="48"/>
      <c r="J1496" s="279"/>
      <c r="K1496" s="88"/>
    </row>
    <row r="1497" spans="1:21" ht="30" customHeight="1" x14ac:dyDescent="0.2">
      <c r="B1497" s="73" t="s">
        <v>704</v>
      </c>
      <c r="C1497" s="18" t="s">
        <v>12</v>
      </c>
      <c r="D1497" s="18" t="s">
        <v>705</v>
      </c>
      <c r="E1497" s="95" t="s">
        <v>706</v>
      </c>
      <c r="F1497" s="18" t="s">
        <v>707</v>
      </c>
      <c r="G1497" s="18" t="s">
        <v>708</v>
      </c>
      <c r="H1497" s="95" t="s">
        <v>709</v>
      </c>
      <c r="I1497" s="384"/>
      <c r="J1497" s="384"/>
      <c r="K1497" s="88"/>
    </row>
    <row r="1498" spans="1:21" ht="12.75" x14ac:dyDescent="0.2">
      <c r="B1498" s="56" t="s">
        <v>710</v>
      </c>
      <c r="C1498" s="43"/>
      <c r="D1498" s="44"/>
      <c r="E1498" s="44"/>
      <c r="F1498" s="44"/>
      <c r="G1498" s="44"/>
      <c r="H1498" s="44"/>
      <c r="I1498" s="385"/>
      <c r="J1498" s="339"/>
      <c r="K1498" s="88"/>
    </row>
    <row r="1499" spans="1:21" ht="18.75" customHeight="1" x14ac:dyDescent="0.2">
      <c r="B1499" s="24" t="s">
        <v>711</v>
      </c>
      <c r="C1499" s="25">
        <v>5100</v>
      </c>
      <c r="D1499" s="45"/>
      <c r="E1499" s="45"/>
      <c r="F1499" s="45"/>
      <c r="G1499" s="45"/>
      <c r="H1499" s="114">
        <f t="shared" ref="H1499:H1506" si="85">D1499+E1499+F1499+G1499</f>
        <v>0</v>
      </c>
      <c r="I1499" s="385"/>
      <c r="J1499" s="339"/>
      <c r="K1499" s="88"/>
    </row>
    <row r="1500" spans="1:21" ht="18.75" customHeight="1" x14ac:dyDescent="0.2">
      <c r="B1500" s="85" t="s">
        <v>712</v>
      </c>
      <c r="C1500" s="33">
        <v>5200</v>
      </c>
      <c r="D1500" s="45"/>
      <c r="E1500" s="45"/>
      <c r="F1500" s="45"/>
      <c r="G1500" s="45"/>
      <c r="H1500" s="114">
        <f t="shared" si="85"/>
        <v>0</v>
      </c>
      <c r="I1500" s="385"/>
      <c r="J1500" s="339"/>
      <c r="K1500" s="88"/>
    </row>
    <row r="1501" spans="1:21" ht="18.75" customHeight="1" x14ac:dyDescent="0.2">
      <c r="B1501" s="60" t="s">
        <v>713</v>
      </c>
      <c r="C1501" s="25">
        <v>5300</v>
      </c>
      <c r="D1501" s="45"/>
      <c r="E1501" s="45"/>
      <c r="F1501" s="45"/>
      <c r="G1501" s="45"/>
      <c r="H1501" s="114">
        <f t="shared" si="85"/>
        <v>0</v>
      </c>
      <c r="I1501" s="385"/>
      <c r="J1501" s="339"/>
      <c r="K1501" s="88"/>
      <c r="S1501" s="48"/>
    </row>
    <row r="1502" spans="1:21" ht="18.75" customHeight="1" x14ac:dyDescent="0.2">
      <c r="B1502" s="60" t="s">
        <v>714</v>
      </c>
      <c r="C1502" s="25">
        <v>5400</v>
      </c>
      <c r="D1502" s="45"/>
      <c r="E1502" s="45"/>
      <c r="F1502" s="45"/>
      <c r="G1502" s="45"/>
      <c r="H1502" s="114">
        <f t="shared" si="85"/>
        <v>0</v>
      </c>
      <c r="I1502" s="385"/>
      <c r="J1502" s="339"/>
      <c r="K1502" s="88"/>
      <c r="S1502" s="48"/>
    </row>
    <row r="1503" spans="1:21" s="48" customFormat="1" ht="18.75" customHeight="1" x14ac:dyDescent="0.2">
      <c r="A1503" s="1"/>
      <c r="B1503" s="60" t="s">
        <v>715</v>
      </c>
      <c r="C1503" s="25">
        <v>5500</v>
      </c>
      <c r="D1503" s="45"/>
      <c r="E1503" s="45"/>
      <c r="F1503" s="273"/>
      <c r="G1503" s="45"/>
      <c r="H1503" s="114">
        <f t="shared" si="85"/>
        <v>0</v>
      </c>
      <c r="I1503" s="385"/>
      <c r="J1503" s="339"/>
      <c r="K1503" s="88"/>
      <c r="L1503" s="1"/>
      <c r="M1503" s="1"/>
      <c r="N1503" s="1"/>
      <c r="O1503" s="1"/>
      <c r="P1503" s="1"/>
      <c r="Q1503" s="1"/>
      <c r="R1503" s="1"/>
      <c r="T1503" s="7"/>
    </row>
    <row r="1504" spans="1:21" s="48" customFormat="1" ht="18.75" customHeight="1" x14ac:dyDescent="0.2">
      <c r="A1504" s="1"/>
      <c r="B1504" s="60" t="s">
        <v>716</v>
      </c>
      <c r="C1504" s="25">
        <v>5900</v>
      </c>
      <c r="D1504" s="45"/>
      <c r="E1504" s="45"/>
      <c r="F1504" s="45"/>
      <c r="G1504" s="45"/>
      <c r="H1504" s="114">
        <f t="shared" si="85"/>
        <v>0</v>
      </c>
      <c r="I1504" s="385"/>
      <c r="J1504" s="339"/>
      <c r="K1504" s="88"/>
      <c r="L1504" s="1"/>
      <c r="M1504" s="1"/>
      <c r="N1504" s="1"/>
      <c r="O1504" s="1"/>
      <c r="P1504" s="1"/>
      <c r="Q1504" s="1"/>
      <c r="R1504" s="1"/>
      <c r="T1504" s="386"/>
    </row>
    <row r="1505" spans="1:20" s="48" customFormat="1" ht="18.75" customHeight="1" x14ac:dyDescent="0.2">
      <c r="A1505" s="1"/>
      <c r="B1505" s="85" t="s">
        <v>717</v>
      </c>
      <c r="C1505" s="33">
        <v>5000</v>
      </c>
      <c r="D1505" s="86">
        <f>SUM(D1499:D1504)</f>
        <v>0</v>
      </c>
      <c r="E1505" s="86">
        <f>SUM(E1499:E1504)</f>
        <v>0</v>
      </c>
      <c r="F1505" s="86">
        <f>SUM(F1499:F1504)</f>
        <v>0</v>
      </c>
      <c r="G1505" s="86">
        <f>SUM(G1499:G1504)</f>
        <v>0</v>
      </c>
      <c r="H1505" s="114">
        <f t="shared" si="85"/>
        <v>0</v>
      </c>
      <c r="I1505" s="385"/>
      <c r="J1505" s="339"/>
      <c r="K1505" s="88"/>
      <c r="L1505" s="1"/>
      <c r="M1505" s="1"/>
      <c r="N1505" s="1"/>
      <c r="O1505" s="1"/>
      <c r="P1505" s="1"/>
      <c r="Q1505" s="1"/>
      <c r="R1505" s="1"/>
      <c r="T1505" s="386"/>
    </row>
    <row r="1506" spans="1:20" s="48" customFormat="1" ht="18.75" customHeight="1" x14ac:dyDescent="0.2">
      <c r="A1506" s="1"/>
      <c r="B1506" s="56" t="s">
        <v>718</v>
      </c>
      <c r="C1506" s="33"/>
      <c r="D1506" s="35"/>
      <c r="E1506" s="35"/>
      <c r="F1506" s="35"/>
      <c r="G1506" s="35"/>
      <c r="H1506" s="114">
        <f t="shared" si="85"/>
        <v>0</v>
      </c>
      <c r="I1506" s="385"/>
      <c r="J1506" s="339"/>
      <c r="K1506" s="88">
        <v>250</v>
      </c>
      <c r="L1506" s="387" t="s">
        <v>259</v>
      </c>
      <c r="M1506" s="1"/>
      <c r="N1506" s="1"/>
      <c r="O1506" s="1"/>
      <c r="P1506" s="1"/>
      <c r="Q1506" s="1"/>
      <c r="R1506" s="1"/>
      <c r="T1506" s="386"/>
    </row>
    <row r="1507" spans="1:20" s="48" customFormat="1" ht="12.75" x14ac:dyDescent="0.2">
      <c r="B1507" s="388"/>
      <c r="C1507" s="43"/>
      <c r="D1507" s="44"/>
      <c r="E1507" s="44"/>
      <c r="F1507" s="44"/>
      <c r="G1507" s="44"/>
      <c r="H1507" s="137"/>
      <c r="I1507" s="385"/>
      <c r="J1507" s="339"/>
      <c r="K1507" s="127"/>
      <c r="T1507" s="386"/>
    </row>
    <row r="1508" spans="1:20" s="48" customFormat="1" ht="12.75" x14ac:dyDescent="0.2">
      <c r="B1508" s="46" t="s">
        <v>719</v>
      </c>
      <c r="C1508" s="25"/>
      <c r="D1508" s="114">
        <f>D1505+D1506</f>
        <v>0</v>
      </c>
      <c r="E1508" s="114">
        <f>E1505+E1506</f>
        <v>0</v>
      </c>
      <c r="F1508" s="114">
        <f>F1505+F1506</f>
        <v>0</v>
      </c>
      <c r="G1508" s="114">
        <f>G1505+G1506</f>
        <v>0</v>
      </c>
      <c r="H1508" s="114">
        <f>H1505+H1506</f>
        <v>0</v>
      </c>
      <c r="I1508" s="338"/>
      <c r="J1508" s="338"/>
      <c r="K1508" s="127"/>
      <c r="T1508" s="386"/>
    </row>
    <row r="1509" spans="1:20" s="48" customFormat="1" ht="12.75" x14ac:dyDescent="0.2">
      <c r="B1509" s="37"/>
      <c r="C1509" s="38"/>
      <c r="D1509" s="317"/>
      <c r="E1509" s="317"/>
      <c r="F1509" s="317"/>
      <c r="G1509" s="317"/>
      <c r="H1509" s="317"/>
      <c r="I1509" s="317"/>
      <c r="J1509" s="317"/>
      <c r="K1509" s="127"/>
      <c r="T1509" s="386"/>
    </row>
    <row r="1510" spans="1:20" s="48" customFormat="1" ht="30" customHeight="1" x14ac:dyDescent="0.2">
      <c r="B1510" s="389" t="s">
        <v>720</v>
      </c>
      <c r="C1510" s="95" t="s">
        <v>12</v>
      </c>
      <c r="D1510" s="95" t="s">
        <v>721</v>
      </c>
      <c r="E1510" s="95" t="s">
        <v>722</v>
      </c>
      <c r="F1510" s="95" t="s">
        <v>723</v>
      </c>
      <c r="G1510" s="95" t="s">
        <v>724</v>
      </c>
      <c r="H1510" s="95" t="s">
        <v>154</v>
      </c>
      <c r="I1510" s="317"/>
      <c r="J1510" s="317"/>
      <c r="K1510" s="127"/>
      <c r="T1510" s="386"/>
    </row>
    <row r="1511" spans="1:20" s="48" customFormat="1" ht="12.75" x14ac:dyDescent="0.2">
      <c r="B1511" s="56" t="s">
        <v>710</v>
      </c>
      <c r="C1511" s="43"/>
      <c r="D1511" s="390"/>
      <c r="E1511" s="390"/>
      <c r="F1511" s="390"/>
      <c r="G1511" s="390"/>
      <c r="H1511" s="391"/>
      <c r="I1511" s="317"/>
      <c r="J1511" s="317"/>
      <c r="K1511" s="127"/>
      <c r="T1511" s="386"/>
    </row>
    <row r="1512" spans="1:20" s="48" customFormat="1" ht="18.75" customHeight="1" x14ac:dyDescent="0.2">
      <c r="A1512" s="1"/>
      <c r="B1512" s="24" t="s">
        <v>711</v>
      </c>
      <c r="C1512" s="25">
        <v>5100</v>
      </c>
      <c r="D1512" s="45"/>
      <c r="E1512" s="45"/>
      <c r="F1512" s="45"/>
      <c r="G1512" s="45"/>
      <c r="H1512" s="392">
        <f t="shared" ref="H1512:H1519" si="86">H1499+SUM(D1512:G1512)</f>
        <v>0</v>
      </c>
      <c r="I1512" s="317"/>
      <c r="J1512" s="317"/>
      <c r="K1512" s="127">
        <v>310</v>
      </c>
      <c r="L1512" s="387" t="s">
        <v>259</v>
      </c>
      <c r="T1512" s="386"/>
    </row>
    <row r="1513" spans="1:20" s="48" customFormat="1" ht="18.75" customHeight="1" x14ac:dyDescent="0.2">
      <c r="B1513" s="85" t="s">
        <v>712</v>
      </c>
      <c r="C1513" s="33">
        <v>5200</v>
      </c>
      <c r="D1513" s="45"/>
      <c r="E1513" s="45"/>
      <c r="F1513" s="45"/>
      <c r="G1513" s="45"/>
      <c r="H1513" s="392">
        <f t="shared" si="86"/>
        <v>0</v>
      </c>
      <c r="I1513" s="317"/>
      <c r="J1513" s="317"/>
      <c r="K1513" s="127">
        <v>320</v>
      </c>
      <c r="L1513" s="387" t="s">
        <v>259</v>
      </c>
      <c r="T1513" s="386"/>
    </row>
    <row r="1514" spans="1:20" s="48" customFormat="1" ht="18.75" customHeight="1" x14ac:dyDescent="0.2">
      <c r="B1514" s="60" t="s">
        <v>713</v>
      </c>
      <c r="C1514" s="25">
        <v>5300</v>
      </c>
      <c r="D1514" s="45"/>
      <c r="E1514" s="45"/>
      <c r="F1514" s="45"/>
      <c r="G1514" s="45"/>
      <c r="H1514" s="392">
        <f t="shared" si="86"/>
        <v>0</v>
      </c>
      <c r="I1514" s="317"/>
      <c r="J1514" s="317"/>
      <c r="K1514" s="127">
        <v>330</v>
      </c>
      <c r="L1514" s="387" t="s">
        <v>259</v>
      </c>
      <c r="T1514" s="386"/>
    </row>
    <row r="1515" spans="1:20" s="48" customFormat="1" ht="18.75" customHeight="1" x14ac:dyDescent="0.2">
      <c r="B1515" s="60" t="s">
        <v>714</v>
      </c>
      <c r="C1515" s="25">
        <v>5400</v>
      </c>
      <c r="D1515" s="45"/>
      <c r="E1515" s="45"/>
      <c r="F1515" s="45"/>
      <c r="G1515" s="45"/>
      <c r="H1515" s="392">
        <f t="shared" si="86"/>
        <v>0</v>
      </c>
      <c r="I1515" s="317"/>
      <c r="J1515" s="317"/>
      <c r="K1515" s="127">
        <v>340</v>
      </c>
      <c r="L1515" s="387" t="s">
        <v>259</v>
      </c>
      <c r="T1515" s="386"/>
    </row>
    <row r="1516" spans="1:20" s="48" customFormat="1" ht="18.75" customHeight="1" x14ac:dyDescent="0.2">
      <c r="B1516" s="60" t="s">
        <v>715</v>
      </c>
      <c r="C1516" s="25">
        <v>5500</v>
      </c>
      <c r="D1516" s="45"/>
      <c r="E1516" s="45"/>
      <c r="F1516" s="45"/>
      <c r="G1516" s="45"/>
      <c r="H1516" s="392">
        <f t="shared" si="86"/>
        <v>0</v>
      </c>
      <c r="I1516" s="317"/>
      <c r="J1516" s="317"/>
      <c r="K1516" s="127">
        <v>350</v>
      </c>
      <c r="L1516" s="387" t="s">
        <v>259</v>
      </c>
      <c r="T1516" s="386"/>
    </row>
    <row r="1517" spans="1:20" s="48" customFormat="1" ht="18.75" customHeight="1" x14ac:dyDescent="0.2">
      <c r="B1517" s="60" t="s">
        <v>716</v>
      </c>
      <c r="C1517" s="25">
        <v>5900</v>
      </c>
      <c r="D1517" s="45"/>
      <c r="E1517" s="45"/>
      <c r="F1517" s="45"/>
      <c r="G1517" s="45"/>
      <c r="H1517" s="392">
        <f t="shared" si="86"/>
        <v>0</v>
      </c>
      <c r="I1517" s="317"/>
      <c r="J1517" s="317"/>
      <c r="K1517" s="127">
        <v>360</v>
      </c>
      <c r="L1517" s="387" t="s">
        <v>259</v>
      </c>
      <c r="T1517" s="386"/>
    </row>
    <row r="1518" spans="1:20" s="48" customFormat="1" ht="18.75" customHeight="1" x14ac:dyDescent="0.2">
      <c r="B1518" s="85" t="s">
        <v>717</v>
      </c>
      <c r="C1518" s="33">
        <v>5000</v>
      </c>
      <c r="D1518" s="393">
        <f>SUM(D1512:D1517)</f>
        <v>0</v>
      </c>
      <c r="E1518" s="393">
        <f>SUM(E1512:E1517)</f>
        <v>0</v>
      </c>
      <c r="F1518" s="393">
        <f>SUM(F1512:F1517)</f>
        <v>0</v>
      </c>
      <c r="G1518" s="393">
        <f>SUM(G1512:G1517)</f>
        <v>0</v>
      </c>
      <c r="H1518" s="392">
        <f t="shared" si="86"/>
        <v>0</v>
      </c>
      <c r="I1518" s="317"/>
      <c r="J1518" s="317"/>
      <c r="K1518" s="127"/>
      <c r="T1518" s="386"/>
    </row>
    <row r="1519" spans="1:20" s="48" customFormat="1" ht="18.75" customHeight="1" x14ac:dyDescent="0.2">
      <c r="B1519" s="56" t="s">
        <v>718</v>
      </c>
      <c r="C1519" s="33"/>
      <c r="D1519" s="45"/>
      <c r="E1519" s="45"/>
      <c r="F1519" s="45"/>
      <c r="G1519" s="45"/>
      <c r="H1519" s="392">
        <f t="shared" si="86"/>
        <v>0</v>
      </c>
      <c r="I1519" s="317"/>
      <c r="J1519" s="317"/>
      <c r="K1519" s="127">
        <v>370</v>
      </c>
      <c r="L1519" s="387" t="s">
        <v>259</v>
      </c>
      <c r="T1519" s="386"/>
    </row>
    <row r="1520" spans="1:20" s="48" customFormat="1" ht="18.75" customHeight="1" x14ac:dyDescent="0.2">
      <c r="B1520" s="46" t="s">
        <v>719</v>
      </c>
      <c r="C1520" s="33"/>
      <c r="D1520" s="393">
        <f>D1518+D1519</f>
        <v>0</v>
      </c>
      <c r="E1520" s="393">
        <f>E1518+E1519</f>
        <v>0</v>
      </c>
      <c r="F1520" s="393">
        <f>F1518+F1519</f>
        <v>0</v>
      </c>
      <c r="G1520" s="393">
        <f>G1518+G1519</f>
        <v>0</v>
      </c>
      <c r="H1520" s="392">
        <f>H1508+SUM(D1520:G1520)</f>
        <v>0</v>
      </c>
      <c r="I1520" s="317"/>
      <c r="J1520" s="317"/>
      <c r="K1520" s="127"/>
      <c r="T1520" s="386"/>
    </row>
    <row r="1521" spans="2:20" s="48" customFormat="1" ht="12.75" x14ac:dyDescent="0.2">
      <c r="C1521" s="25"/>
      <c r="D1521" s="317"/>
      <c r="E1521" s="317"/>
      <c r="F1521" s="317"/>
      <c r="G1521" s="317"/>
      <c r="H1521" s="317"/>
      <c r="I1521" s="317"/>
      <c r="J1521" s="317"/>
      <c r="K1521" s="127"/>
      <c r="T1521" s="386"/>
    </row>
    <row r="1522" spans="2:20" s="48" customFormat="1" ht="41.25" customHeight="1" x14ac:dyDescent="0.2">
      <c r="B1522" s="394" t="s">
        <v>725</v>
      </c>
      <c r="C1522" s="395" t="s">
        <v>726</v>
      </c>
      <c r="D1522" s="396" t="s">
        <v>727</v>
      </c>
      <c r="E1522" s="396" t="s">
        <v>728</v>
      </c>
      <c r="F1522" s="396" t="s">
        <v>729</v>
      </c>
      <c r="G1522" s="396" t="s">
        <v>730</v>
      </c>
      <c r="H1522" s="396" t="s">
        <v>731</v>
      </c>
      <c r="I1522" s="396" t="s">
        <v>732</v>
      </c>
      <c r="J1522" s="317"/>
      <c r="K1522" s="127"/>
      <c r="T1522" s="386"/>
    </row>
    <row r="1523" spans="2:20" s="48" customFormat="1" ht="14.25" customHeight="1" x14ac:dyDescent="0.2">
      <c r="B1523" s="397" t="s">
        <v>733</v>
      </c>
      <c r="C1523" s="395"/>
      <c r="D1523" s="396"/>
      <c r="E1523" s="396"/>
      <c r="F1523" s="396"/>
      <c r="G1523" s="396"/>
      <c r="H1523" s="396"/>
      <c r="I1523" s="396"/>
      <c r="J1523" s="317"/>
      <c r="K1523" s="127"/>
      <c r="T1523" s="386"/>
    </row>
    <row r="1524" spans="2:20" s="48" customFormat="1" ht="18" customHeight="1" x14ac:dyDescent="0.2">
      <c r="B1524" s="24" t="s">
        <v>602</v>
      </c>
      <c r="C1524" s="25">
        <v>100</v>
      </c>
      <c r="D1524" s="300"/>
      <c r="E1524" s="398"/>
      <c r="F1524" s="273"/>
      <c r="G1524" s="300"/>
      <c r="H1524" s="300"/>
      <c r="I1524" s="114">
        <f>D1524+E1524+F1524+G1524+H1524</f>
        <v>0</v>
      </c>
      <c r="J1524" s="317"/>
      <c r="K1524" s="127">
        <v>300</v>
      </c>
      <c r="L1524" s="387" t="s">
        <v>259</v>
      </c>
      <c r="T1524" s="386"/>
    </row>
    <row r="1525" spans="2:20" s="48" customFormat="1" ht="18.75" customHeight="1" x14ac:dyDescent="0.2">
      <c r="B1525" s="60" t="s">
        <v>734</v>
      </c>
      <c r="C1525" s="25">
        <v>410</v>
      </c>
      <c r="D1525" s="273"/>
      <c r="E1525" s="148"/>
      <c r="F1525" s="273"/>
      <c r="G1525" s="300"/>
      <c r="H1525" s="300"/>
      <c r="I1525" s="114">
        <f>D1525+E1525+F1525+G1525+H1525</f>
        <v>0</v>
      </c>
      <c r="J1525" s="317"/>
      <c r="K1525" s="127">
        <v>400</v>
      </c>
      <c r="L1525" s="387" t="s">
        <v>259</v>
      </c>
      <c r="T1525" s="386"/>
    </row>
    <row r="1526" spans="2:20" s="48" customFormat="1" ht="18.75" customHeight="1" x14ac:dyDescent="0.2">
      <c r="B1526" s="60" t="s">
        <v>735</v>
      </c>
      <c r="C1526" s="25">
        <v>420</v>
      </c>
      <c r="D1526" s="273"/>
      <c r="E1526" s="148"/>
      <c r="F1526" s="273"/>
      <c r="G1526" s="300"/>
      <c r="H1526" s="300"/>
      <c r="I1526" s="114">
        <f>D1526+E1526+F1526+G1526+H1526</f>
        <v>0</v>
      </c>
      <c r="J1526" s="317"/>
      <c r="K1526" s="127">
        <v>500</v>
      </c>
      <c r="L1526" s="387" t="s">
        <v>259</v>
      </c>
      <c r="T1526" s="386"/>
    </row>
    <row r="1527" spans="2:20" s="48" customFormat="1" ht="18.75" customHeight="1" x14ac:dyDescent="0.2">
      <c r="B1527" s="60" t="s">
        <v>736</v>
      </c>
      <c r="C1527" s="25">
        <v>440</v>
      </c>
      <c r="D1527" s="273"/>
      <c r="E1527" s="253"/>
      <c r="F1527" s="273"/>
      <c r="G1527" s="300"/>
      <c r="H1527" s="300"/>
      <c r="I1527" s="114">
        <f>D1527+E1527+F1527+G1527+H1527</f>
        <v>0</v>
      </c>
      <c r="J1527" s="317"/>
      <c r="K1527" s="127">
        <v>600</v>
      </c>
      <c r="L1527" s="387" t="s">
        <v>259</v>
      </c>
      <c r="T1527" s="386"/>
    </row>
    <row r="1528" spans="2:20" s="48" customFormat="1" ht="18.75" customHeight="1" x14ac:dyDescent="0.2">
      <c r="B1528" s="399" t="s">
        <v>636</v>
      </c>
      <c r="C1528" s="33" t="s">
        <v>637</v>
      </c>
      <c r="D1528" s="273"/>
      <c r="E1528" s="273"/>
      <c r="F1528" s="400"/>
      <c r="G1528" s="148"/>
      <c r="H1528" s="148"/>
      <c r="I1528" s="114">
        <f>D1528+E1528+F1528+G1528+H1528</f>
        <v>0</v>
      </c>
      <c r="J1528" s="317"/>
      <c r="K1528" s="127">
        <v>900</v>
      </c>
      <c r="L1528" s="387" t="s">
        <v>259</v>
      </c>
      <c r="T1528" s="386"/>
    </row>
    <row r="1529" spans="2:20" s="48" customFormat="1" ht="18.600000000000001" customHeight="1" x14ac:dyDescent="0.2">
      <c r="B1529" s="46" t="s">
        <v>737</v>
      </c>
      <c r="C1529" s="27"/>
      <c r="D1529" s="114">
        <f>ROUND(SUM(D1524:D1528),2)</f>
        <v>0</v>
      </c>
      <c r="E1529" s="114">
        <f>ROUND(SUM(E1524:E1528),2)</f>
        <v>0</v>
      </c>
      <c r="F1529" s="114">
        <f>ROUND(SUM(F1524:F1528),2)</f>
        <v>0</v>
      </c>
      <c r="G1529" s="114">
        <f>ROUND(SUM(G1524:G1528),2)</f>
        <v>0</v>
      </c>
      <c r="H1529" s="114">
        <f>ROUND(SUM(H1524:H1528),2)</f>
        <v>0</v>
      </c>
      <c r="I1529" s="114">
        <f>I1524+I1525+I1526+I1527+I1528</f>
        <v>0</v>
      </c>
      <c r="J1529" s="317"/>
      <c r="K1529" s="127"/>
      <c r="L1529" s="387"/>
      <c r="T1529" s="386"/>
    </row>
    <row r="1530" spans="2:20" s="48" customFormat="1" ht="12.75" x14ac:dyDescent="0.2">
      <c r="B1530" s="37"/>
      <c r="C1530" s="38"/>
      <c r="D1530" s="317"/>
      <c r="E1530" s="317"/>
      <c r="F1530" s="317"/>
      <c r="G1530" s="317"/>
      <c r="H1530" s="317"/>
      <c r="I1530" s="317"/>
      <c r="J1530" s="317"/>
      <c r="K1530" s="127"/>
      <c r="L1530" s="387"/>
      <c r="T1530" s="386"/>
    </row>
    <row r="1531" spans="2:20" s="48" customFormat="1" ht="28.5" customHeight="1" x14ac:dyDescent="0.2">
      <c r="B1531" s="394" t="s">
        <v>738</v>
      </c>
      <c r="C1531" s="401" t="s">
        <v>739</v>
      </c>
      <c r="D1531" s="402" t="s">
        <v>740</v>
      </c>
      <c r="E1531" s="317"/>
      <c r="F1531" s="317"/>
      <c r="G1531" s="317"/>
      <c r="H1531" s="317"/>
      <c r="I1531" s="317"/>
      <c r="J1531" s="317"/>
      <c r="K1531" s="127"/>
      <c r="T1531" s="386"/>
    </row>
    <row r="1532" spans="2:20" s="48" customFormat="1" ht="14.25" customHeight="1" x14ac:dyDescent="0.2">
      <c r="B1532" s="82" t="s">
        <v>733</v>
      </c>
      <c r="C1532" s="43"/>
      <c r="D1532" s="137"/>
      <c r="E1532" s="317"/>
      <c r="F1532" s="317"/>
      <c r="G1532" s="317"/>
      <c r="H1532" s="317"/>
      <c r="I1532" s="317"/>
      <c r="J1532" s="317"/>
      <c r="K1532" s="127"/>
      <c r="T1532" s="386"/>
    </row>
    <row r="1533" spans="2:20" s="48" customFormat="1" ht="18.75" customHeight="1" x14ac:dyDescent="0.2">
      <c r="B1533" s="60" t="s">
        <v>602</v>
      </c>
      <c r="C1533" s="25">
        <v>5900</v>
      </c>
      <c r="D1533" s="45"/>
      <c r="E1533" s="317"/>
      <c r="F1533" s="317"/>
      <c r="G1533" s="317"/>
      <c r="H1533" s="317"/>
      <c r="I1533" s="317"/>
      <c r="J1533" s="317"/>
      <c r="K1533" s="127">
        <v>100</v>
      </c>
      <c r="L1533" s="387" t="s">
        <v>259</v>
      </c>
      <c r="T1533" s="386"/>
    </row>
    <row r="1534" spans="2:20" s="48" customFormat="1" ht="18.75" customHeight="1" x14ac:dyDescent="0.2">
      <c r="B1534" s="399" t="s">
        <v>741</v>
      </c>
      <c r="C1534" s="33">
        <v>5900</v>
      </c>
      <c r="D1534" s="35"/>
      <c r="E1534" s="317"/>
      <c r="F1534" s="317"/>
      <c r="G1534" s="317"/>
      <c r="H1534" s="317"/>
      <c r="I1534" s="317"/>
      <c r="J1534" s="317"/>
      <c r="K1534" s="127">
        <v>150</v>
      </c>
      <c r="L1534" s="387" t="s">
        <v>259</v>
      </c>
      <c r="T1534" s="386"/>
    </row>
    <row r="1535" spans="2:20" s="48" customFormat="1" ht="18.75" customHeight="1" x14ac:dyDescent="0.2">
      <c r="B1535" s="60" t="s">
        <v>736</v>
      </c>
      <c r="C1535" s="84">
        <v>5900</v>
      </c>
      <c r="D1535" s="45"/>
      <c r="E1535" s="317"/>
      <c r="F1535" s="317"/>
      <c r="G1535" s="317"/>
      <c r="H1535" s="317"/>
      <c r="I1535" s="317"/>
      <c r="J1535" s="317"/>
      <c r="K1535" s="127">
        <v>160</v>
      </c>
      <c r="L1535" s="387" t="s">
        <v>259</v>
      </c>
      <c r="T1535" s="386"/>
    </row>
    <row r="1536" spans="2:20" s="48" customFormat="1" ht="18.600000000000001" customHeight="1" x14ac:dyDescent="0.2">
      <c r="B1536" s="65" t="s">
        <v>535</v>
      </c>
      <c r="C1536" s="84">
        <v>5900</v>
      </c>
      <c r="D1536" s="114">
        <f>ROUND(SUM(D1533:D1535),2)</f>
        <v>0</v>
      </c>
      <c r="E1536" s="317"/>
      <c r="F1536" s="317"/>
      <c r="G1536" s="317"/>
      <c r="H1536" s="317"/>
      <c r="I1536" s="317"/>
      <c r="J1536" s="317"/>
      <c r="K1536" s="127"/>
      <c r="L1536" s="387"/>
      <c r="T1536" s="386"/>
    </row>
    <row r="1537" spans="1:20" s="48" customFormat="1" ht="12.75" x14ac:dyDescent="0.2">
      <c r="B1537" s="37"/>
      <c r="C1537" s="38"/>
      <c r="D1537" s="317"/>
      <c r="E1537" s="317"/>
      <c r="F1537" s="317"/>
      <c r="G1537" s="317"/>
      <c r="H1537" s="317"/>
      <c r="I1537" s="317"/>
      <c r="J1537" s="317"/>
      <c r="K1537" s="127"/>
      <c r="L1537" s="387"/>
      <c r="T1537" s="386"/>
    </row>
    <row r="1538" spans="1:20" s="48" customFormat="1" ht="15" customHeight="1" x14ac:dyDescent="0.2">
      <c r="B1538" s="403" t="s">
        <v>742</v>
      </c>
      <c r="C1538" s="217"/>
      <c r="D1538" s="404" t="s">
        <v>571</v>
      </c>
      <c r="E1538" s="404" t="s">
        <v>743</v>
      </c>
      <c r="F1538" s="404" t="s">
        <v>744</v>
      </c>
      <c r="G1538" s="404" t="s">
        <v>571</v>
      </c>
      <c r="H1538" s="317"/>
      <c r="I1538" s="317"/>
      <c r="J1538" s="317"/>
      <c r="K1538" s="127"/>
      <c r="L1538" s="387"/>
      <c r="T1538" s="386"/>
    </row>
    <row r="1539" spans="1:20" s="48" customFormat="1" ht="12.75" x14ac:dyDescent="0.2">
      <c r="B1539" s="405" t="s">
        <v>745</v>
      </c>
      <c r="C1539" s="75"/>
      <c r="D1539" s="406">
        <f>IF(G2="","",LOOKUP(G2,T2:T8,U2:U8)-1)</f>
        <v>44012</v>
      </c>
      <c r="E1539" s="407" t="str">
        <f>IF(G2="","",LOOKUP(G2,T2:T8,W2:W8))</f>
        <v>2020-21</v>
      </c>
      <c r="F1539" s="407" t="str">
        <f>IF(G2="","",LOOKUP(G2,T2:T8,W2:W8))</f>
        <v>2020-21</v>
      </c>
      <c r="G1539" s="408" t="str">
        <f>IF(G2="","",LOOKUP(G2,T2:T8,V2:V8))</f>
        <v>June 30, 2021</v>
      </c>
      <c r="H1539" s="317"/>
      <c r="I1539" s="317"/>
      <c r="J1539" s="317"/>
      <c r="K1539" s="127"/>
      <c r="L1539" s="387"/>
      <c r="T1539" s="386"/>
    </row>
    <row r="1540" spans="1:20" s="48" customFormat="1" ht="18.75" customHeight="1" x14ac:dyDescent="0.2">
      <c r="B1540" s="409" t="s">
        <v>746</v>
      </c>
      <c r="C1540" s="210"/>
      <c r="D1540" s="35"/>
      <c r="E1540" s="35">
        <v>456877.04</v>
      </c>
      <c r="F1540" s="35">
        <v>456877.04</v>
      </c>
      <c r="G1540" s="35"/>
      <c r="H1540" s="317"/>
      <c r="I1540" s="317"/>
      <c r="J1540" s="317"/>
      <c r="K1540" s="127">
        <v>200</v>
      </c>
      <c r="L1540" s="387" t="s">
        <v>259</v>
      </c>
      <c r="T1540" s="386"/>
    </row>
    <row r="1541" spans="1:20" s="48" customFormat="1" ht="14.25" customHeight="1" x14ac:dyDescent="0.2">
      <c r="B1541" s="82" t="s">
        <v>747</v>
      </c>
      <c r="C1541" s="410"/>
      <c r="D1541" s="410"/>
      <c r="E1541" s="217"/>
      <c r="F1541" s="391"/>
      <c r="G1541" s="338"/>
      <c r="H1541" s="317"/>
      <c r="I1541" s="317"/>
      <c r="J1541" s="317"/>
      <c r="K1541" s="127"/>
      <c r="L1541" s="387"/>
      <c r="T1541" s="386"/>
    </row>
    <row r="1542" spans="1:20" s="48" customFormat="1" ht="18.75" customHeight="1" x14ac:dyDescent="0.2">
      <c r="B1542" s="427" t="s">
        <v>748</v>
      </c>
      <c r="C1542" s="428"/>
      <c r="D1542" s="428"/>
      <c r="E1542" s="429"/>
      <c r="F1542" s="300">
        <v>456877.04</v>
      </c>
      <c r="G1542" s="385"/>
      <c r="H1542" s="317"/>
      <c r="I1542" s="317"/>
      <c r="J1542" s="317"/>
      <c r="K1542" s="127">
        <v>10</v>
      </c>
      <c r="L1542" s="387" t="s">
        <v>259</v>
      </c>
      <c r="T1542" s="386"/>
    </row>
    <row r="1543" spans="1:20" s="48" customFormat="1" ht="18.75" customHeight="1" x14ac:dyDescent="0.2">
      <c r="B1543" s="411" t="s">
        <v>749</v>
      </c>
      <c r="C1543" s="412"/>
      <c r="D1543" s="412"/>
      <c r="E1543" s="412"/>
      <c r="F1543" s="300"/>
      <c r="G1543" s="385"/>
      <c r="H1543" s="317"/>
      <c r="I1543" s="317"/>
      <c r="J1543" s="317"/>
      <c r="K1543" s="127">
        <v>15</v>
      </c>
      <c r="L1543" s="387" t="s">
        <v>259</v>
      </c>
      <c r="T1543" s="386"/>
    </row>
    <row r="1544" spans="1:20" s="48" customFormat="1" ht="18.75" customHeight="1" x14ac:dyDescent="0.2">
      <c r="B1544" s="422" t="s">
        <v>750</v>
      </c>
      <c r="C1544" s="423"/>
      <c r="D1544" s="423"/>
      <c r="E1544" s="424"/>
      <c r="F1544" s="148"/>
      <c r="G1544" s="385"/>
      <c r="H1544" s="317"/>
      <c r="I1544" s="317"/>
      <c r="J1544" s="317"/>
      <c r="K1544" s="127">
        <v>20</v>
      </c>
      <c r="L1544" s="387" t="s">
        <v>259</v>
      </c>
      <c r="T1544" s="386"/>
    </row>
    <row r="1545" spans="1:20" s="48" customFormat="1" ht="18.75" customHeight="1" x14ac:dyDescent="0.2">
      <c r="B1545" s="422" t="s">
        <v>751</v>
      </c>
      <c r="C1545" s="423"/>
      <c r="D1545" s="423"/>
      <c r="E1545" s="424"/>
      <c r="F1545" s="148"/>
      <c r="G1545" s="385"/>
      <c r="H1545" s="317"/>
      <c r="I1545" s="317"/>
      <c r="J1545" s="317"/>
      <c r="K1545" s="127">
        <v>25</v>
      </c>
      <c r="L1545" s="387" t="s">
        <v>259</v>
      </c>
      <c r="T1545" s="386"/>
    </row>
    <row r="1546" spans="1:20" s="48" customFormat="1" ht="18.75" customHeight="1" x14ac:dyDescent="0.2">
      <c r="B1546" s="422" t="s">
        <v>752</v>
      </c>
      <c r="C1546" s="423"/>
      <c r="D1546" s="423"/>
      <c r="E1546" s="424"/>
      <c r="F1546" s="148"/>
      <c r="G1546" s="385"/>
      <c r="H1546" s="317"/>
      <c r="I1546" s="317"/>
      <c r="J1546" s="317"/>
      <c r="K1546" s="127">
        <v>30</v>
      </c>
      <c r="L1546" s="387" t="s">
        <v>259</v>
      </c>
      <c r="T1546" s="386"/>
    </row>
    <row r="1547" spans="1:20" s="48" customFormat="1" ht="18.75" customHeight="1" x14ac:dyDescent="0.2">
      <c r="B1547" s="422" t="s">
        <v>753</v>
      </c>
      <c r="C1547" s="423"/>
      <c r="D1547" s="423"/>
      <c r="E1547" s="424"/>
      <c r="F1547" s="148"/>
      <c r="G1547" s="385"/>
      <c r="H1547" s="317"/>
      <c r="I1547" s="317"/>
      <c r="J1547" s="317"/>
      <c r="K1547" s="127">
        <v>35</v>
      </c>
      <c r="L1547" s="387" t="s">
        <v>259</v>
      </c>
      <c r="T1547" s="386"/>
    </row>
    <row r="1548" spans="1:20" s="48" customFormat="1" ht="18.75" customHeight="1" x14ac:dyDescent="0.2">
      <c r="B1548" s="422" t="s">
        <v>754</v>
      </c>
      <c r="C1548" s="423"/>
      <c r="D1548" s="423"/>
      <c r="E1548" s="424"/>
      <c r="F1548" s="148"/>
      <c r="G1548" s="385"/>
      <c r="H1548" s="317"/>
      <c r="I1548" s="317"/>
      <c r="J1548" s="317"/>
      <c r="K1548" s="127">
        <v>40</v>
      </c>
      <c r="L1548" s="387" t="s">
        <v>259</v>
      </c>
      <c r="S1548" s="1"/>
      <c r="T1548" s="386"/>
    </row>
    <row r="1549" spans="1:20" s="48" customFormat="1" ht="18.75" customHeight="1" x14ac:dyDescent="0.2">
      <c r="B1549" s="422" t="s">
        <v>755</v>
      </c>
      <c r="C1549" s="423"/>
      <c r="D1549" s="423"/>
      <c r="E1549" s="424"/>
      <c r="F1549" s="148"/>
      <c r="G1549" s="385"/>
      <c r="H1549" s="317"/>
      <c r="I1549" s="317"/>
      <c r="J1549" s="317"/>
      <c r="K1549" s="127">
        <v>45</v>
      </c>
      <c r="L1549" s="387" t="s">
        <v>259</v>
      </c>
      <c r="S1549" s="1"/>
      <c r="T1549" s="386"/>
    </row>
    <row r="1550" spans="1:20" ht="18.75" customHeight="1" x14ac:dyDescent="0.2">
      <c r="A1550" s="48"/>
      <c r="B1550" s="422" t="s">
        <v>756</v>
      </c>
      <c r="C1550" s="423"/>
      <c r="D1550" s="423"/>
      <c r="E1550" s="424"/>
      <c r="F1550" s="148"/>
      <c r="G1550" s="385"/>
      <c r="H1550" s="317"/>
      <c r="I1550" s="317"/>
      <c r="J1550" s="317"/>
      <c r="K1550" s="127">
        <v>50</v>
      </c>
      <c r="L1550" s="387" t="s">
        <v>259</v>
      </c>
      <c r="M1550" s="48"/>
      <c r="N1550" s="48"/>
      <c r="O1550" s="48"/>
      <c r="P1550" s="48"/>
      <c r="Q1550" s="48"/>
      <c r="R1550" s="48"/>
      <c r="T1550" s="386"/>
    </row>
    <row r="1551" spans="1:20" ht="18.75" customHeight="1" x14ac:dyDescent="0.2">
      <c r="A1551" s="48"/>
      <c r="B1551" s="422" t="s">
        <v>757</v>
      </c>
      <c r="C1551" s="423"/>
      <c r="D1551" s="423"/>
      <c r="E1551" s="424"/>
      <c r="F1551" s="148"/>
      <c r="G1551" s="385"/>
      <c r="H1551" s="317"/>
      <c r="I1551" s="317"/>
      <c r="J1551" s="317"/>
      <c r="K1551" s="127">
        <v>55</v>
      </c>
      <c r="L1551" s="387" t="s">
        <v>259</v>
      </c>
      <c r="M1551" s="48"/>
      <c r="N1551" s="48"/>
      <c r="O1551" s="48"/>
      <c r="P1551" s="48"/>
      <c r="Q1551" s="48"/>
      <c r="R1551" s="48"/>
      <c r="S1551" s="48"/>
    </row>
    <row r="1552" spans="1:20" ht="18.600000000000001" customHeight="1" x14ac:dyDescent="0.2">
      <c r="A1552" s="48"/>
      <c r="B1552" s="430" t="s">
        <v>187</v>
      </c>
      <c r="C1552" s="431"/>
      <c r="D1552" s="431"/>
      <c r="E1552" s="432"/>
      <c r="F1552" s="393">
        <f>SUM(F1542:F1551)</f>
        <v>456877.04</v>
      </c>
      <c r="G1552" s="317"/>
      <c r="H1552" s="317"/>
      <c r="I1552" s="317"/>
      <c r="J1552" s="317"/>
      <c r="K1552" s="127"/>
      <c r="L1552" s="48"/>
      <c r="M1552" s="48"/>
      <c r="N1552" s="48"/>
      <c r="O1552" s="48"/>
      <c r="P1552" s="48"/>
      <c r="Q1552" s="48"/>
      <c r="R1552" s="48"/>
      <c r="S1552" s="48"/>
    </row>
    <row r="1553" spans="1:20" s="48" customFormat="1" ht="12.75" x14ac:dyDescent="0.2">
      <c r="B1553" s="37"/>
      <c r="C1553" s="38"/>
      <c r="D1553" s="317"/>
      <c r="E1553" s="317"/>
      <c r="F1553" s="317"/>
      <c r="G1553" s="317"/>
      <c r="H1553" s="317"/>
      <c r="I1553" s="317"/>
      <c r="J1553" s="317"/>
      <c r="K1553" s="127"/>
      <c r="T1553" s="386"/>
    </row>
    <row r="1554" spans="1:20" s="48" customFormat="1" ht="28.5" customHeight="1" x14ac:dyDescent="0.2">
      <c r="B1554" s="394" t="s">
        <v>758</v>
      </c>
      <c r="C1554" s="401" t="s">
        <v>726</v>
      </c>
      <c r="D1554" s="402" t="s">
        <v>740</v>
      </c>
      <c r="E1554" s="317"/>
      <c r="F1554" s="317"/>
      <c r="G1554" s="317"/>
      <c r="H1554" s="317"/>
      <c r="I1554" s="317"/>
      <c r="J1554" s="317"/>
      <c r="K1554" s="127"/>
      <c r="T1554" s="386"/>
    </row>
    <row r="1555" spans="1:20" s="48" customFormat="1" ht="18" customHeight="1" x14ac:dyDescent="0.25">
      <c r="B1555" s="413" t="s">
        <v>759</v>
      </c>
      <c r="C1555" s="43"/>
      <c r="D1555" s="137"/>
      <c r="E1555" s="317"/>
      <c r="F1555" s="317"/>
      <c r="G1555" s="317"/>
      <c r="H1555" s="317"/>
      <c r="I1555" s="317"/>
      <c r="J1555" s="317"/>
      <c r="K1555" s="127"/>
      <c r="S1555" s="1"/>
      <c r="T1555" s="386"/>
    </row>
    <row r="1556" spans="1:20" s="48" customFormat="1" ht="18.75" customHeight="1" x14ac:dyDescent="0.2">
      <c r="B1556" s="60" t="s">
        <v>760</v>
      </c>
      <c r="C1556" s="25">
        <v>100</v>
      </c>
      <c r="D1556" s="45">
        <v>17334884.300000001</v>
      </c>
      <c r="E1556" s="317"/>
      <c r="F1556" s="317"/>
      <c r="G1556" s="317"/>
      <c r="H1556" s="317"/>
      <c r="I1556" s="317"/>
      <c r="J1556" s="317"/>
      <c r="K1556" s="127">
        <v>700</v>
      </c>
      <c r="L1556" s="387" t="s">
        <v>259</v>
      </c>
      <c r="S1556" s="1"/>
      <c r="T1556" s="386"/>
    </row>
    <row r="1557" spans="1:20" ht="18.75" customHeight="1" x14ac:dyDescent="0.2">
      <c r="A1557" s="48"/>
      <c r="B1557" s="399" t="s">
        <v>761</v>
      </c>
      <c r="C1557" s="33">
        <v>100</v>
      </c>
      <c r="D1557" s="35">
        <v>1713854.12</v>
      </c>
      <c r="E1557" s="317"/>
      <c r="F1557" s="317"/>
      <c r="G1557" s="317"/>
      <c r="H1557" s="317"/>
      <c r="I1557" s="317"/>
      <c r="J1557" s="317"/>
      <c r="K1557" s="127">
        <v>800</v>
      </c>
      <c r="L1557" s="387" t="s">
        <v>259</v>
      </c>
      <c r="M1557" s="48"/>
      <c r="N1557" s="48"/>
      <c r="O1557" s="48"/>
      <c r="P1557" s="48"/>
      <c r="Q1557" s="48"/>
      <c r="R1557" s="48"/>
    </row>
    <row r="1558" spans="1:20" ht="12.75" x14ac:dyDescent="0.2">
      <c r="B1558" s="37"/>
      <c r="C1558" s="38"/>
      <c r="D1558" s="39"/>
      <c r="E1558" s="39"/>
      <c r="F1558" s="39"/>
      <c r="G1558" s="39"/>
      <c r="H1558" s="39"/>
      <c r="I1558" s="39"/>
      <c r="J1558" s="414"/>
      <c r="K1558" s="88"/>
    </row>
    <row r="1559" spans="1:20" ht="12.75" x14ac:dyDescent="0.2">
      <c r="B1559" s="37" t="s">
        <v>189</v>
      </c>
      <c r="C1559" s="38"/>
      <c r="D1559" s="39"/>
      <c r="E1559" s="39"/>
      <c r="F1559" s="39"/>
      <c r="G1559" s="39"/>
      <c r="H1559" s="39"/>
      <c r="I1559" s="39"/>
      <c r="J1559" s="414"/>
      <c r="K1559" s="88"/>
    </row>
    <row r="1560" spans="1:20" ht="12.75" x14ac:dyDescent="0.2">
      <c r="B1560" s="37"/>
      <c r="C1560" s="38"/>
      <c r="D1560" s="39"/>
      <c r="E1560" s="39"/>
      <c r="F1560" s="39"/>
      <c r="G1560" s="39"/>
      <c r="H1560" s="39"/>
      <c r="I1560" s="39"/>
      <c r="J1560" s="414"/>
      <c r="K1560" s="88"/>
    </row>
    <row r="1561" spans="1:20" ht="12.75" x14ac:dyDescent="0.2">
      <c r="B1561" s="37"/>
      <c r="C1561" s="38"/>
      <c r="D1561" s="39"/>
      <c r="E1561" s="39"/>
      <c r="F1561" s="39"/>
      <c r="G1561" s="39"/>
      <c r="H1561" s="39"/>
      <c r="I1561" s="39"/>
      <c r="J1561" s="414"/>
      <c r="K1561" s="88"/>
    </row>
    <row r="1562" spans="1:20" ht="12.75" x14ac:dyDescent="0.2">
      <c r="A1562" s="88" t="s">
        <v>762</v>
      </c>
      <c r="B1562" s="2" t="str">
        <f>$B$1</f>
        <v>DISTRICT SCHOOL BOARD OF OKEECHOBEE COUNTY</v>
      </c>
      <c r="F1562" s="276"/>
      <c r="H1562" s="51"/>
      <c r="I1562" s="51"/>
      <c r="J1562" s="14"/>
      <c r="K1562" s="8" t="s">
        <v>763</v>
      </c>
    </row>
    <row r="1563" spans="1:20" ht="12.75" x14ac:dyDescent="0.2">
      <c r="B1563" s="2" t="s">
        <v>764</v>
      </c>
      <c r="D1563" s="415"/>
      <c r="F1563" s="276"/>
      <c r="J1563" s="16"/>
      <c r="K1563" s="92" t="s">
        <v>765</v>
      </c>
    </row>
    <row r="1564" spans="1:20" ht="12.75" x14ac:dyDescent="0.2">
      <c r="B1564" s="52" t="str">
        <f>B4</f>
        <v>For the Fiscal Year Ended June 30, 2021</v>
      </c>
      <c r="C1564" s="38"/>
      <c r="D1564" s="39"/>
      <c r="E1564" s="39"/>
      <c r="F1564" s="39"/>
      <c r="G1564" s="39"/>
      <c r="H1564" s="39"/>
      <c r="I1564" s="39"/>
      <c r="J1564" s="414"/>
      <c r="K1564" s="16" t="s">
        <v>766</v>
      </c>
    </row>
    <row r="1565" spans="1:20" ht="14.25" customHeight="1" x14ac:dyDescent="0.2">
      <c r="B1565" s="418" t="s">
        <v>767</v>
      </c>
      <c r="C1565" s="420" t="s">
        <v>739</v>
      </c>
      <c r="D1565" s="53">
        <v>100</v>
      </c>
      <c r="E1565" s="53">
        <v>200</v>
      </c>
      <c r="F1565" s="53">
        <v>300</v>
      </c>
      <c r="G1565" s="53">
        <v>400</v>
      </c>
      <c r="H1565" s="53">
        <v>500</v>
      </c>
      <c r="I1565" s="53">
        <v>600</v>
      </c>
      <c r="J1565" s="53">
        <v>700</v>
      </c>
      <c r="K1565" s="53"/>
      <c r="L1565" s="50"/>
    </row>
    <row r="1566" spans="1:20" ht="25.5" x14ac:dyDescent="0.2">
      <c r="B1566" s="419"/>
      <c r="C1566" s="421"/>
      <c r="D1566" s="203" t="s">
        <v>155</v>
      </c>
      <c r="E1566" s="203" t="s">
        <v>156</v>
      </c>
      <c r="F1566" s="203" t="s">
        <v>157</v>
      </c>
      <c r="G1566" s="203" t="s">
        <v>158</v>
      </c>
      <c r="H1566" s="203" t="s">
        <v>159</v>
      </c>
      <c r="I1566" s="203" t="s">
        <v>160</v>
      </c>
      <c r="J1566" s="203" t="s">
        <v>161</v>
      </c>
      <c r="K1566" s="203" t="s">
        <v>154</v>
      </c>
      <c r="L1566" s="50"/>
    </row>
    <row r="1567" spans="1:20" ht="14.25" customHeight="1" x14ac:dyDescent="0.2">
      <c r="B1567" s="82" t="s">
        <v>162</v>
      </c>
      <c r="C1567" s="57"/>
      <c r="D1567" s="58"/>
      <c r="E1567" s="58"/>
      <c r="F1567" s="58"/>
      <c r="G1567" s="58"/>
      <c r="H1567" s="58"/>
      <c r="I1567" s="58"/>
      <c r="J1567" s="58"/>
      <c r="K1567" s="58"/>
      <c r="L1567" s="50"/>
    </row>
    <row r="1568" spans="1:20" ht="18.75" customHeight="1" x14ac:dyDescent="0.2">
      <c r="B1568" s="60" t="s">
        <v>715</v>
      </c>
      <c r="C1568" s="25">
        <v>5500</v>
      </c>
      <c r="D1568" s="26">
        <v>157515.96</v>
      </c>
      <c r="E1568" s="26">
        <v>70555.63</v>
      </c>
      <c r="F1568" s="26"/>
      <c r="G1568" s="26"/>
      <c r="H1568" s="26"/>
      <c r="I1568" s="26"/>
      <c r="J1568" s="26">
        <v>1627.75</v>
      </c>
      <c r="K1568" s="59">
        <f t="shared" ref="K1568:K1585" si="87">ROUND(SUM(D1568:J1568),2)</f>
        <v>229699.34</v>
      </c>
      <c r="L1568" s="50"/>
    </row>
    <row r="1569" spans="2:12" ht="18.75" customHeight="1" x14ac:dyDescent="0.2">
      <c r="B1569" s="60" t="s">
        <v>164</v>
      </c>
      <c r="C1569" s="25">
        <v>6100</v>
      </c>
      <c r="D1569" s="26"/>
      <c r="E1569" s="26"/>
      <c r="F1569" s="26"/>
      <c r="G1569" s="26"/>
      <c r="H1569" s="26"/>
      <c r="I1569" s="26"/>
      <c r="J1569" s="26"/>
      <c r="K1569" s="59">
        <f t="shared" si="87"/>
        <v>0</v>
      </c>
      <c r="L1569" s="50"/>
    </row>
    <row r="1570" spans="2:12" ht="18.75" customHeight="1" x14ac:dyDescent="0.2">
      <c r="B1570" s="60" t="s">
        <v>165</v>
      </c>
      <c r="C1570" s="25">
        <v>6200</v>
      </c>
      <c r="D1570" s="26"/>
      <c r="E1570" s="26"/>
      <c r="F1570" s="26"/>
      <c r="G1570" s="26"/>
      <c r="H1570" s="26"/>
      <c r="I1570" s="26"/>
      <c r="J1570" s="26"/>
      <c r="K1570" s="59">
        <f t="shared" si="87"/>
        <v>0</v>
      </c>
      <c r="L1570" s="50"/>
    </row>
    <row r="1571" spans="2:12" ht="18.75" customHeight="1" x14ac:dyDescent="0.2">
      <c r="B1571" s="60" t="s">
        <v>166</v>
      </c>
      <c r="C1571" s="25">
        <v>6300</v>
      </c>
      <c r="D1571" s="26">
        <v>15489.39</v>
      </c>
      <c r="E1571" s="26">
        <v>5278.74</v>
      </c>
      <c r="F1571" s="26"/>
      <c r="G1571" s="26"/>
      <c r="H1571" s="26"/>
      <c r="I1571" s="26"/>
      <c r="J1571" s="26"/>
      <c r="K1571" s="59">
        <f t="shared" si="87"/>
        <v>20768.13</v>
      </c>
      <c r="L1571" s="50"/>
    </row>
    <row r="1572" spans="2:12" ht="18.75" customHeight="1" x14ac:dyDescent="0.2">
      <c r="B1572" s="60" t="s">
        <v>167</v>
      </c>
      <c r="C1572" s="25">
        <v>6400</v>
      </c>
      <c r="D1572" s="26">
        <v>16014.61</v>
      </c>
      <c r="E1572" s="26">
        <v>3002.71</v>
      </c>
      <c r="F1572" s="26"/>
      <c r="G1572" s="26"/>
      <c r="H1572" s="26"/>
      <c r="I1572" s="26"/>
      <c r="J1572" s="26"/>
      <c r="K1572" s="59">
        <f t="shared" si="87"/>
        <v>19017.32</v>
      </c>
      <c r="L1572" s="50"/>
    </row>
    <row r="1573" spans="2:12" ht="18.75" customHeight="1" x14ac:dyDescent="0.2">
      <c r="B1573" s="175" t="s">
        <v>168</v>
      </c>
      <c r="C1573" s="25">
        <v>6500</v>
      </c>
      <c r="D1573" s="26"/>
      <c r="E1573" s="26"/>
      <c r="F1573" s="26"/>
      <c r="G1573" s="26"/>
      <c r="H1573" s="26"/>
      <c r="I1573" s="26"/>
      <c r="J1573" s="26"/>
      <c r="K1573" s="59">
        <f t="shared" si="87"/>
        <v>0</v>
      </c>
      <c r="L1573" s="50"/>
    </row>
    <row r="1574" spans="2:12" ht="18.75" customHeight="1" x14ac:dyDescent="0.2">
      <c r="B1574" s="60" t="s">
        <v>169</v>
      </c>
      <c r="C1574" s="25">
        <v>7100</v>
      </c>
      <c r="D1574" s="26"/>
      <c r="E1574" s="26"/>
      <c r="F1574" s="26"/>
      <c r="G1574" s="26"/>
      <c r="H1574" s="26"/>
      <c r="I1574" s="26"/>
      <c r="J1574" s="26"/>
      <c r="K1574" s="59">
        <f t="shared" si="87"/>
        <v>0</v>
      </c>
      <c r="L1574" s="50"/>
    </row>
    <row r="1575" spans="2:12" ht="18.75" customHeight="1" x14ac:dyDescent="0.2">
      <c r="B1575" s="60" t="s">
        <v>170</v>
      </c>
      <c r="C1575" s="25">
        <v>7200</v>
      </c>
      <c r="D1575" s="26"/>
      <c r="E1575" s="26"/>
      <c r="F1575" s="26"/>
      <c r="G1575" s="26"/>
      <c r="H1575" s="26"/>
      <c r="I1575" s="26"/>
      <c r="J1575" s="26"/>
      <c r="K1575" s="59">
        <f t="shared" si="87"/>
        <v>0</v>
      </c>
      <c r="L1575" s="50"/>
    </row>
    <row r="1576" spans="2:12" ht="18.75" customHeight="1" x14ac:dyDescent="0.2">
      <c r="B1576" s="60" t="s">
        <v>171</v>
      </c>
      <c r="C1576" s="25">
        <v>7300</v>
      </c>
      <c r="D1576" s="26"/>
      <c r="E1576" s="26"/>
      <c r="F1576" s="26"/>
      <c r="G1576" s="26"/>
      <c r="H1576" s="26"/>
      <c r="I1576" s="26"/>
      <c r="J1576" s="26"/>
      <c r="K1576" s="59">
        <f t="shared" si="87"/>
        <v>0</v>
      </c>
      <c r="L1576" s="50"/>
    </row>
    <row r="1577" spans="2:12" ht="18.75" customHeight="1" x14ac:dyDescent="0.2">
      <c r="B1577" s="60" t="s">
        <v>172</v>
      </c>
      <c r="C1577" s="25">
        <v>7410</v>
      </c>
      <c r="D1577" s="26"/>
      <c r="E1577" s="26"/>
      <c r="F1577" s="26"/>
      <c r="G1577" s="26"/>
      <c r="H1577" s="26"/>
      <c r="I1577" s="26"/>
      <c r="J1577" s="26"/>
      <c r="K1577" s="59">
        <f t="shared" si="87"/>
        <v>0</v>
      </c>
      <c r="L1577" s="50"/>
    </row>
    <row r="1578" spans="2:12" ht="18.75" customHeight="1" x14ac:dyDescent="0.2">
      <c r="B1578" s="60" t="s">
        <v>173</v>
      </c>
      <c r="C1578" s="25">
        <v>7500</v>
      </c>
      <c r="D1578" s="26"/>
      <c r="E1578" s="26"/>
      <c r="F1578" s="26"/>
      <c r="G1578" s="26"/>
      <c r="H1578" s="26"/>
      <c r="I1578" s="26"/>
      <c r="J1578" s="26"/>
      <c r="K1578" s="59">
        <f t="shared" si="87"/>
        <v>0</v>
      </c>
      <c r="L1578" s="50"/>
    </row>
    <row r="1579" spans="2:12" ht="18.75" customHeight="1" x14ac:dyDescent="0.2">
      <c r="B1579" s="60" t="s">
        <v>174</v>
      </c>
      <c r="C1579" s="25">
        <v>7600</v>
      </c>
      <c r="D1579" s="26"/>
      <c r="E1579" s="26"/>
      <c r="F1579" s="26"/>
      <c r="G1579" s="26"/>
      <c r="H1579" s="26"/>
      <c r="I1579" s="26"/>
      <c r="J1579" s="26"/>
      <c r="K1579" s="59">
        <f t="shared" si="87"/>
        <v>0</v>
      </c>
      <c r="L1579" s="50"/>
    </row>
    <row r="1580" spans="2:12" ht="18.75" customHeight="1" x14ac:dyDescent="0.2">
      <c r="B1580" s="60" t="s">
        <v>175</v>
      </c>
      <c r="C1580" s="25">
        <v>7700</v>
      </c>
      <c r="D1580" s="26"/>
      <c r="E1580" s="26"/>
      <c r="F1580" s="26"/>
      <c r="G1580" s="26"/>
      <c r="H1580" s="26"/>
      <c r="I1580" s="26"/>
      <c r="J1580" s="26"/>
      <c r="K1580" s="59">
        <f t="shared" si="87"/>
        <v>0</v>
      </c>
      <c r="L1580" s="50"/>
    </row>
    <row r="1581" spans="2:12" ht="18.75" customHeight="1" x14ac:dyDescent="0.2">
      <c r="B1581" s="60" t="s">
        <v>176</v>
      </c>
      <c r="C1581" s="25">
        <v>7800</v>
      </c>
      <c r="D1581" s="26"/>
      <c r="E1581" s="26"/>
      <c r="F1581" s="26"/>
      <c r="G1581" s="26"/>
      <c r="H1581" s="26"/>
      <c r="I1581" s="26"/>
      <c r="J1581" s="26"/>
      <c r="K1581" s="59">
        <f t="shared" si="87"/>
        <v>0</v>
      </c>
      <c r="L1581" s="50"/>
    </row>
    <row r="1582" spans="2:12" ht="18.75" customHeight="1" x14ac:dyDescent="0.2">
      <c r="B1582" s="60" t="s">
        <v>177</v>
      </c>
      <c r="C1582" s="25">
        <v>7900</v>
      </c>
      <c r="D1582" s="26"/>
      <c r="E1582" s="26"/>
      <c r="F1582" s="26"/>
      <c r="G1582" s="26"/>
      <c r="H1582" s="26"/>
      <c r="I1582" s="26"/>
      <c r="J1582" s="26"/>
      <c r="K1582" s="59">
        <f t="shared" si="87"/>
        <v>0</v>
      </c>
      <c r="L1582" s="50"/>
    </row>
    <row r="1583" spans="2:12" ht="18.75" customHeight="1" x14ac:dyDescent="0.2">
      <c r="B1583" s="60" t="s">
        <v>178</v>
      </c>
      <c r="C1583" s="25">
        <v>8100</v>
      </c>
      <c r="D1583" s="26"/>
      <c r="E1583" s="26"/>
      <c r="F1583" s="26"/>
      <c r="G1583" s="26"/>
      <c r="H1583" s="26"/>
      <c r="I1583" s="26"/>
      <c r="J1583" s="26"/>
      <c r="K1583" s="59">
        <f t="shared" si="87"/>
        <v>0</v>
      </c>
      <c r="L1583" s="50"/>
    </row>
    <row r="1584" spans="2:12" ht="18.75" customHeight="1" x14ac:dyDescent="0.2">
      <c r="B1584" s="60" t="s">
        <v>179</v>
      </c>
      <c r="C1584" s="25">
        <v>8200</v>
      </c>
      <c r="D1584" s="26"/>
      <c r="E1584" s="26"/>
      <c r="F1584" s="26"/>
      <c r="G1584" s="26"/>
      <c r="H1584" s="26"/>
      <c r="I1584" s="26"/>
      <c r="J1584" s="26"/>
      <c r="K1584" s="59">
        <f t="shared" si="87"/>
        <v>0</v>
      </c>
      <c r="L1584" s="50"/>
    </row>
    <row r="1585" spans="1:12" ht="18.75" customHeight="1" x14ac:dyDescent="0.2">
      <c r="B1585" s="60" t="s">
        <v>180</v>
      </c>
      <c r="C1585" s="25">
        <v>9100</v>
      </c>
      <c r="D1585" s="26"/>
      <c r="E1585" s="26"/>
      <c r="F1585" s="26"/>
      <c r="G1585" s="26"/>
      <c r="H1585" s="26"/>
      <c r="I1585" s="26"/>
      <c r="J1585" s="26"/>
      <c r="K1585" s="59">
        <f t="shared" si="87"/>
        <v>0</v>
      </c>
      <c r="L1585" s="50"/>
    </row>
    <row r="1586" spans="1:12" ht="14.25" customHeight="1" x14ac:dyDescent="0.2">
      <c r="B1586" s="61" t="s">
        <v>181</v>
      </c>
      <c r="C1586" s="29"/>
      <c r="D1586" s="62"/>
      <c r="E1586" s="62"/>
      <c r="F1586" s="62"/>
      <c r="G1586" s="62"/>
      <c r="H1586" s="62"/>
      <c r="I1586" s="30"/>
      <c r="J1586" s="62"/>
      <c r="K1586" s="63"/>
      <c r="L1586" s="50"/>
    </row>
    <row r="1587" spans="1:12" ht="18.75" customHeight="1" x14ac:dyDescent="0.2">
      <c r="B1587" s="60" t="s">
        <v>182</v>
      </c>
      <c r="C1587" s="25">
        <v>7420</v>
      </c>
      <c r="D1587" s="64"/>
      <c r="E1587" s="64"/>
      <c r="F1587" s="64"/>
      <c r="G1587" s="64"/>
      <c r="H1587" s="64"/>
      <c r="I1587" s="26"/>
      <c r="J1587" s="64"/>
      <c r="K1587" s="59">
        <f>ROUND(I1587,2)</f>
        <v>0</v>
      </c>
      <c r="L1587" s="50"/>
    </row>
    <row r="1588" spans="1:12" ht="18.75" customHeight="1" x14ac:dyDescent="0.2">
      <c r="B1588" s="60" t="s">
        <v>183</v>
      </c>
      <c r="C1588" s="25">
        <v>9300</v>
      </c>
      <c r="D1588" s="64"/>
      <c r="E1588" s="64"/>
      <c r="F1588" s="64"/>
      <c r="G1588" s="64"/>
      <c r="H1588" s="64"/>
      <c r="I1588" s="26"/>
      <c r="J1588" s="64"/>
      <c r="K1588" s="59">
        <f>ROUND(I1588,2)</f>
        <v>0</v>
      </c>
      <c r="L1588" s="50"/>
    </row>
    <row r="1589" spans="1:12" ht="14.25" customHeight="1" x14ac:dyDescent="0.2">
      <c r="B1589" s="61" t="s">
        <v>184</v>
      </c>
      <c r="C1589" s="29"/>
      <c r="D1589" s="62"/>
      <c r="E1589" s="62"/>
      <c r="F1589" s="62"/>
      <c r="G1589" s="62"/>
      <c r="H1589" s="62"/>
      <c r="I1589" s="62"/>
      <c r="J1589" s="30"/>
      <c r="K1589" s="63"/>
      <c r="L1589" s="50"/>
    </row>
    <row r="1590" spans="1:12" ht="18.75" customHeight="1" x14ac:dyDescent="0.2">
      <c r="B1590" s="60" t="s">
        <v>185</v>
      </c>
      <c r="C1590" s="25">
        <v>710</v>
      </c>
      <c r="D1590" s="64"/>
      <c r="E1590" s="64"/>
      <c r="F1590" s="64"/>
      <c r="G1590" s="64"/>
      <c r="H1590" s="64"/>
      <c r="I1590" s="64"/>
      <c r="J1590" s="26"/>
      <c r="K1590" s="59">
        <f>ROUND(J1590,2)</f>
        <v>0</v>
      </c>
      <c r="L1590" s="50"/>
    </row>
    <row r="1591" spans="1:12" ht="18.75" customHeight="1" x14ac:dyDescent="0.2">
      <c r="B1591" s="60" t="s">
        <v>186</v>
      </c>
      <c r="C1591" s="25">
        <v>720</v>
      </c>
      <c r="D1591" s="64"/>
      <c r="E1591" s="64"/>
      <c r="F1591" s="64"/>
      <c r="G1591" s="64"/>
      <c r="H1591" s="64"/>
      <c r="I1591" s="64"/>
      <c r="J1591" s="26"/>
      <c r="K1591" s="59">
        <f>ROUND(J1591,2)</f>
        <v>0</v>
      </c>
      <c r="L1591" s="50"/>
    </row>
    <row r="1592" spans="1:12" ht="18.75" customHeight="1" x14ac:dyDescent="0.2">
      <c r="B1592" s="65" t="s">
        <v>187</v>
      </c>
      <c r="C1592" s="27"/>
      <c r="D1592" s="28">
        <f>ROUND(SUM(D1568:D1585),2)</f>
        <v>189019.96</v>
      </c>
      <c r="E1592" s="66">
        <f>ROUND(SUM(E1568:E1585),2)</f>
        <v>78837.08</v>
      </c>
      <c r="F1592" s="66">
        <f>ROUND(SUM(F1568:F1585),2)</f>
        <v>0</v>
      </c>
      <c r="G1592" s="66">
        <f>ROUND(SUM(G1568:G1585),2)</f>
        <v>0</v>
      </c>
      <c r="H1592" s="66">
        <f>ROUND(SUM(H1568:H1585),2)</f>
        <v>0</v>
      </c>
      <c r="I1592" s="66">
        <f>ROUND(SUM(I1568:I1585)+SUM(I1587:I1588),2)</f>
        <v>0</v>
      </c>
      <c r="J1592" s="66">
        <f>ROUND(SUM(J1568:J1585)+SUM(J1590:J1591),2)</f>
        <v>1627.75</v>
      </c>
      <c r="K1592" s="66">
        <f>ROUND(SUM(D1592:J1592),2)</f>
        <v>269484.78999999998</v>
      </c>
      <c r="L1592" s="50"/>
    </row>
    <row r="1593" spans="1:12" ht="12.75" x14ac:dyDescent="0.2"/>
    <row r="1594" spans="1:12" ht="15.75" x14ac:dyDescent="0.25">
      <c r="A1594" s="416"/>
      <c r="B1594" s="1" t="s">
        <v>768</v>
      </c>
    </row>
    <row r="1595" spans="1:12" ht="12.75" x14ac:dyDescent="0.2"/>
    <row r="1596" spans="1:12" ht="12.75" x14ac:dyDescent="0.2">
      <c r="B1596" s="37" t="s">
        <v>189</v>
      </c>
    </row>
    <row r="1597" spans="1:12" ht="12.75" x14ac:dyDescent="0.2">
      <c r="B1597" s="417"/>
      <c r="C1597" s="38"/>
      <c r="D1597" s="39"/>
      <c r="E1597" s="39"/>
      <c r="F1597" s="39"/>
      <c r="G1597" s="39"/>
      <c r="H1597" s="39"/>
      <c r="I1597" s="39"/>
      <c r="J1597" s="39"/>
      <c r="K1597" s="414"/>
      <c r="L1597" s="88"/>
    </row>
    <row r="1598" spans="1:12" ht="12.75" x14ac:dyDescent="0.2">
      <c r="A1598" s="50" t="s">
        <v>769</v>
      </c>
      <c r="B1598" s="50"/>
      <c r="C1598" s="50"/>
      <c r="D1598" s="50"/>
      <c r="E1598" s="50"/>
    </row>
  </sheetData>
  <sheetProtection sheet="1"/>
  <customSheetViews>
    <customSheetView guid="{120C63BC-CC3A-46A0-8324-9D4324B8506A}" scale="70" showGridLines="0" fitToPage="1" showRuler="0" topLeftCell="A1555">
      <selection activeCell="B1562" sqref="B1562:K1595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"/>
      <headerFooter alignWithMargins="0"/>
    </customSheetView>
    <customSheetView guid="{C107046A-ED90-442E-B38B-A4B249A890E4}" scale="70" showGridLines="0" fitToPage="1" showRuler="0" topLeftCell="A1522">
      <selection activeCell="B1494" sqref="B1494:I1558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"/>
      <headerFooter alignWithMargins="0"/>
    </customSheetView>
    <customSheetView guid="{5238176C-C1F3-4096-A713-4B392023BB82}" scale="70" showGridLines="0" fitToPage="1" showRuler="0" topLeftCell="A1468">
      <selection activeCell="B1439" sqref="B1439:H1490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3"/>
      <headerFooter alignWithMargins="0"/>
    </customSheetView>
    <customSheetView guid="{E7B09BAA-6D37-4D46-B0BC-838C0F4290F6}" scale="70" showGridLines="0" fitToPage="1" showRuler="0" topLeftCell="A1404">
      <selection activeCell="B1407" sqref="B1407:H1435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4"/>
      <headerFooter alignWithMargins="0"/>
    </customSheetView>
    <customSheetView guid="{6136A4B6-9FFD-4A77-9371-F467F257CC81}" scale="70" showGridLines="0" fitToPage="1" showRuler="0" topLeftCell="A1358">
      <selection activeCell="B1365" sqref="B1365:H1403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5"/>
      <headerFooter alignWithMargins="0"/>
    </customSheetView>
    <customSheetView guid="{1C503AFC-C923-47A6-BCB9-135B35FA20A8}" scale="70" showGridLines="0" fitToPage="1" showRuler="0" topLeftCell="A1320">
      <selection activeCell="B1335" sqref="B1335:I1361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6"/>
      <headerFooter alignWithMargins="0"/>
    </customSheetView>
    <customSheetView guid="{BB150A3C-BEF6-41B8-B163-21B0CB9FD5C2}" scale="70" showGridLines="0" fitToPage="1" showRuler="0" topLeftCell="A1290">
      <selection activeCell="B1299" sqref="B1299:J1331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7"/>
      <headerFooter alignWithMargins="0"/>
    </customSheetView>
    <customSheetView guid="{EA41348D-5C95-44F6-AA87-58CAD7C9302F}" scale="70" showGridLines="0" fitToPage="1" showRuler="0" topLeftCell="A1257">
      <selection activeCell="B1268" sqref="B1268:G1295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8"/>
      <headerFooter alignWithMargins="0"/>
    </customSheetView>
    <customSheetView guid="{30AFBA59-0069-4718-BDA5-3C68D31FFE9D}" scale="70" showGridLines="0" fitToPage="1" showRuler="0" topLeftCell="A1191">
      <selection activeCell="B1206" sqref="B1206:K1264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9"/>
      <headerFooter alignWithMargins="0"/>
    </customSheetView>
    <customSheetView guid="{EB3D050A-2EB2-4E87-A832-6EA3E84A7435}" scale="70" showGridLines="0" fitToPage="1" showRuler="0" topLeftCell="A1162">
      <selection activeCell="B1144" sqref="B1144:K1202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0"/>
      <headerFooter alignWithMargins="0"/>
    </customSheetView>
    <customSheetView guid="{A4D9E87E-D394-4142-A8D9-07A44FDBE2AE}" scale="70" showGridLines="0" fitToPage="1" showRuler="0" topLeftCell="A1124">
      <selection activeCell="B1073" sqref="B1073:K1140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1"/>
      <headerFooter alignWithMargins="0"/>
    </customSheetView>
    <customSheetView guid="{365595C3-7F19-4782-9231-2A9768D0C861}" scale="80" showGridLines="0" fitToPage="1" printArea="1" showRuler="0">
      <selection activeCell="B1" sqref="B1:D78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portrait" r:id="rId12"/>
      <headerFooter alignWithMargins="0"/>
    </customSheetView>
    <customSheetView guid="{EA0D6CA9-1942-4071-A4DB-E9D2D30E4652}" scale="80" showGridLines="0" fitToPage="1" printArea="1" showRuler="0" topLeftCell="A67">
      <selection activeCell="B82" sqref="B82:K114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3"/>
      <headerFooter alignWithMargins="0"/>
    </customSheetView>
    <customSheetView guid="{F17FC8E1-D447-4CA6-AE0F-2A5AB19273CE}" scale="80" showGridLines="0" fitToPage="1" printArea="1" showRuler="0" topLeftCell="A118">
      <selection activeCell="B118" sqref="B118:D155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portrait" r:id="rId14"/>
      <headerFooter alignWithMargins="0"/>
    </customSheetView>
    <customSheetView guid="{F9946583-5D5F-476F-82C7-A91D1EEF7CE2}" scale="80" showGridLines="0" fitToPage="1" printArea="1" showRuler="0" topLeftCell="A176">
      <selection activeCell="B159" sqref="B159:D201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portrait" r:id="rId15"/>
      <headerFooter alignWithMargins="0"/>
    </customSheetView>
    <customSheetView guid="{A882E7D5-87C5-4EB5-AB99-76C097493EBD}" scale="80" showGridLines="0" fitToPage="1" printArea="1" showRuler="0" topLeftCell="A234">
      <selection activeCell="B205" sqref="B205:D254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portrait" r:id="rId16"/>
      <headerFooter alignWithMargins="0"/>
    </customSheetView>
    <customSheetView guid="{AC758FC5-ADC4-4D4E-9664-BB6311D727CB}" scale="80" showGridLines="0" fitToPage="1" printArea="1" showRuler="0" topLeftCell="A270">
      <selection activeCell="B258" sqref="B258:D306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portrait" r:id="rId17"/>
      <headerFooter alignWithMargins="0"/>
    </customSheetView>
    <customSheetView guid="{C53427BA-A1C6-4DD6-B3DE-6BC74D63407D}" scale="80" showGridLines="0" fitToPage="1" printArea="1" showRuler="0" topLeftCell="A344">
      <selection activeCell="B310" sqref="B310:K372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8"/>
      <headerFooter alignWithMargins="0"/>
    </customSheetView>
    <customSheetView guid="{90A5C02D-D256-4185-98A7-FCD8BCB61099}" scale="80" showGridLines="0" fitToPage="1" printArea="1" showRuler="0" topLeftCell="A365">
      <selection activeCell="B376" sqref="B376:J397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19"/>
      <headerFooter alignWithMargins="0"/>
    </customSheetView>
    <customSheetView guid="{2510E290-728E-4F2B-A424-1B3F3D6183DA}" scale="80" showGridLines="0" fitToPage="1" printArea="1" showRuler="0" topLeftCell="A428">
      <selection activeCell="B401" sqref="B401:K463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0"/>
      <headerFooter alignWithMargins="0"/>
    </customSheetView>
    <customSheetView guid="{7934E7B9-C491-4C66-9E9E-2E18A71C2BB8}" scale="80" showGridLines="0" fitToPage="1" printArea="1" showRuler="0" topLeftCell="A502">
      <selection activeCell="B467" sqref="B467:K529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1"/>
      <headerFooter alignWithMargins="0"/>
    </customSheetView>
    <customSheetView guid="{DF2154D1-DC68-4B4A-8BDD-764D94C05FFC}" scale="80" showGridLines="0" fitToPage="1" printArea="1" showRuler="0" topLeftCell="A571">
      <selection activeCell="B533" sqref="B533:K595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2"/>
      <headerFooter alignWithMargins="0"/>
    </customSheetView>
    <customSheetView guid="{C8A11B9B-CDAB-4694-AC78-A12B4C86E00A}" scale="80" showGridLines="0" fitToPage="1" printArea="1" showRuler="0" topLeftCell="A628">
      <selection activeCell="B599" sqref="B599:K661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3"/>
      <headerFooter alignWithMargins="0"/>
    </customSheetView>
    <customSheetView guid="{DB905615-17B1-4E93-8B9B-7F7D98D4E7DF}" scale="80" showGridLines="0" fitToPage="1" printArea="1" showRuler="0" topLeftCell="A698">
      <selection activeCell="B665" sqref="B665:K727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4"/>
      <headerFooter alignWithMargins="0"/>
    </customSheetView>
    <customSheetView guid="{7D057727-031C-48CD-80CB-4533AD6698AF}" scale="80" showGridLines="0" fitToPage="1" printArea="1" showRuler="0" topLeftCell="A776">
      <selection activeCell="B731" sqref="B731:K793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5"/>
      <headerFooter alignWithMargins="0"/>
    </customSheetView>
    <customSheetView guid="{77A7B98E-9C6D-41ED-967C-48EED664F34B}" scale="80" showGridLines="0" fitToPage="1" printArea="1" showRuler="0" topLeftCell="A849">
      <selection activeCell="B797" sqref="B797:K872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6"/>
      <headerFooter alignWithMargins="0"/>
    </customSheetView>
    <customSheetView guid="{F9AE91C4-690E-4918-B055-F4CCA9258DD2}" scale="80" showGridLines="0" fitToPage="1" printArea="1" showRuler="0" topLeftCell="A932">
      <selection activeCell="B876" sqref="B876:K960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7"/>
      <headerFooter alignWithMargins="0"/>
    </customSheetView>
    <customSheetView guid="{73D49571-5533-43B2-819B-6CC362094136}" scale="70" showGridLines="0" fitToPage="1" printArea="1" showRuler="0" topLeftCell="A984">
      <selection activeCell="B964" sqref="B964:N1020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8"/>
      <headerFooter alignWithMargins="0"/>
    </customSheetView>
    <customSheetView guid="{2A9F7290-EF0E-4687-947F-82D7FC36EA28}" scale="70" showGridLines="0" fitToPage="1" printArea="1" showRuler="0" topLeftCell="A1034">
      <selection activeCell="B1024" sqref="B1024:N1069"/>
      <rowBreaks count="1" manualBreakCount="1">
        <brk id="327" min="1" max="10" man="1"/>
      </rowBreaks>
      <pageMargins left="0.25" right="0.25" top="0.5" bottom="0" header="0" footer="0"/>
      <printOptions horizontalCentered="1"/>
      <pageSetup paperSize="5" orientation="landscape" r:id="rId29"/>
      <headerFooter alignWithMargins="0"/>
    </customSheetView>
  </customSheetViews>
  <mergeCells count="80">
    <mergeCell ref="J382:J383"/>
    <mergeCell ref="B404:B405"/>
    <mergeCell ref="C404:C405"/>
    <mergeCell ref="K404:K405"/>
    <mergeCell ref="B470:B471"/>
    <mergeCell ref="C470:C471"/>
    <mergeCell ref="K470:K471"/>
    <mergeCell ref="B382:B383"/>
    <mergeCell ref="B85:B86"/>
    <mergeCell ref="C85:C86"/>
    <mergeCell ref="K85:K86"/>
    <mergeCell ref="B313:B314"/>
    <mergeCell ref="C313:C314"/>
    <mergeCell ref="K313:K314"/>
    <mergeCell ref="B536:B537"/>
    <mergeCell ref="C536:C537"/>
    <mergeCell ref="K536:K537"/>
    <mergeCell ref="B602:B603"/>
    <mergeCell ref="C602:C603"/>
    <mergeCell ref="K602:K603"/>
    <mergeCell ref="B668:B669"/>
    <mergeCell ref="C668:C669"/>
    <mergeCell ref="K668:K669"/>
    <mergeCell ref="B734:B735"/>
    <mergeCell ref="C734:C735"/>
    <mergeCell ref="K734:K735"/>
    <mergeCell ref="B815:B816"/>
    <mergeCell ref="C815:C816"/>
    <mergeCell ref="K815:K816"/>
    <mergeCell ref="B879:B880"/>
    <mergeCell ref="C879:C880"/>
    <mergeCell ref="K879:K880"/>
    <mergeCell ref="B967:B968"/>
    <mergeCell ref="C967:C968"/>
    <mergeCell ref="N967:N968"/>
    <mergeCell ref="B1027:B1028"/>
    <mergeCell ref="C1027:C1028"/>
    <mergeCell ref="N1027:N1028"/>
    <mergeCell ref="B1082:B1083"/>
    <mergeCell ref="C1082:C1083"/>
    <mergeCell ref="K1082:K1083"/>
    <mergeCell ref="B1147:B1148"/>
    <mergeCell ref="C1147:C1148"/>
    <mergeCell ref="K1147:K1148"/>
    <mergeCell ref="K1209:K1210"/>
    <mergeCell ref="B1272:B1273"/>
    <mergeCell ref="C1272:C1273"/>
    <mergeCell ref="E1272:E1273"/>
    <mergeCell ref="F1272:F1273"/>
    <mergeCell ref="B1302:B1303"/>
    <mergeCell ref="C1302:C1303"/>
    <mergeCell ref="F1302:F1303"/>
    <mergeCell ref="B1427:B1428"/>
    <mergeCell ref="C1427:C1428"/>
    <mergeCell ref="H1427:H1428"/>
    <mergeCell ref="C1398:C1399"/>
    <mergeCell ref="B1209:B1210"/>
    <mergeCell ref="C1209:C1210"/>
    <mergeCell ref="C1339:C1340"/>
    <mergeCell ref="C1368:C1369"/>
    <mergeCell ref="B1545:E1545"/>
    <mergeCell ref="B1546:E1546"/>
    <mergeCell ref="B1547:E1547"/>
    <mergeCell ref="B1548:E1548"/>
    <mergeCell ref="B1410:B1411"/>
    <mergeCell ref="C1410:C1411"/>
    <mergeCell ref="B1434:H1434"/>
    <mergeCell ref="C1442:C1443"/>
    <mergeCell ref="C1452:C1453"/>
    <mergeCell ref="H1410:H1411"/>
    <mergeCell ref="B1565:B1566"/>
    <mergeCell ref="C1565:C1566"/>
    <mergeCell ref="B1549:E1549"/>
    <mergeCell ref="C1459:C1460"/>
    <mergeCell ref="C1480:C1481"/>
    <mergeCell ref="B1542:E1542"/>
    <mergeCell ref="B1550:E1550"/>
    <mergeCell ref="B1551:E1551"/>
    <mergeCell ref="B1552:E1552"/>
    <mergeCell ref="B1544:E1544"/>
  </mergeCells>
  <dataValidations count="22"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4, Exhibit K-13, Schedule of Categorical Programs." sqref="D1499:G1499 D1512:G1512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499:H1506">
      <formula1>0</formula1>
    </dataValidation>
    <dataValidation type="decimal" operator="greaterThanOrEqual" allowBlank="1" showInputMessage="1" showErrorMessage="1" errorTitle="Value Error" error="Value in this cell must be positive." sqref="E1341:E1355">
      <formula1>0</formula1>
    </dataValidation>
    <dataValidation type="list" allowBlank="1" showInputMessage="1" showErrorMessage="1" sqref="G1">
      <formula1>$S$1:$S$69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promptTitle="County Tax" prompt="Enter tax shared from the county through an interlocal agreement under s. 212.055, F.S., to distinguish taxing authority other than the district school board." sqref="D892:J892 D986:M986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promptTitle="School District Tax" prompt="Enter tax levied by the district school board under s. 212.055(6), F.S., to distinguish taxing authority from the county." sqref="D893:J893 D987:M987">
      <formula1>0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893:J893 D987:M987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818:J835 I837:I838 D908:J911 J1106:J1107 D1014:M1017 D1085:J1101 I1103:I1104 I624:I625 D985:I985 L985:M985 D407:J424 I426:I427 D473:J490 I492:I493 D539:J556 I558:I559 D605:J622 D1002:M1012 I690:I691 D671:J688 I756:I757 D737:J754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992:M992 D809 D895:J89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1:D66 D168:D178 D181:D184 D187 D190:D198 D266:D270 D293 D296 D299:D303 D30:D33 D1077:D1079 D802:D803 D808 D811:D812 D882:J883 D885:J885 D887:J888 D894:J897 D900:J903 D970:M971 D973:M973 D35:D38 D7:D9 D273:D289 D975:M982 D18:D28 D994:M997 D891:J891 D988:M991 J985:K985 D68:D75 D385:F385 D394:I394 D388:I391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274:F1280 E1283:F1288">
      <formula1>0</formula1>
    </dataValidation>
    <dataValidation type="decimal" operator="greaterThanOrEqual" allowBlank="1" showErrorMessage="1" sqref="I1499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30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306">
      <formula1>0</formula1>
    </dataValidation>
    <dataValidation type="decimal" operator="lessThanOrEqual" allowBlank="1" showInputMessage="1" showErrorMessage="1" errorTitle="Unassigned Fund Balance" error="Only the negative residual of special purpose funds should be classified as unassigned. Please reclassify this positive fund balance as assigned." promptTitle="Negative Fund Balance" prompt="Only the negative residual of special purpose funds should be classified as unassigned. All assigned fund balances should be eliminated before reporting a negative unassigned fund balance." sqref="D1138 D252 D370 D870 D958:J958 D1067:M1067 D461 D527 D593 D659 D725 D791">
      <formula1>0</formula1>
    </dataValidation>
    <dataValidation type="decimal" operator="lessThanOrEqual" allowBlank="1" showInputMessage="1" showErrorMessage="1" errorTitle="Value Error" error="Value in this cell must be negative." sqref="D1050:M1056 D135:D140 D235:D241 D1034:M1034 D1031:M1031 D853:D859 D353:D359 D917:J917 D925:J926 D929:J930 D941:J947 D920:J920 D1190:J1196 D1174:J1176 D1122:D1127 D1252:J1258 D1236:J1238 D444:D450 D510:D516 D576:D582 D642:D648 D708:D714 D774:D780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346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34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308:E1312 E1314 E1316:E1320 E1322:E1324 E1326:E1327 E1305:E1306">
      <formula1>0</formula1>
    </dataValidation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305:D1306 D1308:D1312 D1314 D1316:D1320 D1322:D1327">
      <formula1>0</formula1>
    </dataValidation>
  </dataValidations>
  <printOptions horizontalCentered="1" gridLinesSet="0"/>
  <pageMargins left="0.25" right="0.25" top="0.5" bottom="0" header="0" footer="0"/>
  <pageSetup paperSize="5" scale="98" orientation="landscape" r:id="rId30"/>
  <headerFooter alignWithMargins="0"/>
  <rowBreaks count="1" manualBreakCount="1">
    <brk id="327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13" ma:contentTypeDescription="Create a new document." ma:contentTypeScope="" ma:versionID="69e48f2d8320e024d13f5ee01b666d47">
  <xsd:schema xmlns:xsd="http://www.w3.org/2001/XMLSchema" xmlns:xs="http://www.w3.org/2001/XMLSchema" xmlns:p="http://schemas.microsoft.com/office/2006/metadata/properties" xmlns:ns3="f42206f0-7640-4d91-ad45-550f8b1d797f" xmlns:ns4="92382370-2f43-4289-8d46-509e4d74d624" targetNamespace="http://schemas.microsoft.com/office/2006/metadata/properties" ma:root="true" ma:fieldsID="c8e2bf7b23b5be8f8d7b9b9c66c6a602" ns3:_="" ns4:_="">
    <xsd:import namespace="f42206f0-7640-4d91-ad45-550f8b1d797f"/>
    <xsd:import namespace="92382370-2f43-4289-8d46-509e4d74d6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E3D4D-9CC8-40E7-A157-076532110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2206f0-7640-4d91-ad45-550f8b1d797f"/>
    <ds:schemaRef ds:uri="92382370-2f43-4289-8d46-509e4d74d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55DA8F-536D-4D2D-8EA9-C3B26571C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199F59-7AFE-411B-88B5-7A5BE8C7258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f42206f0-7640-4d91-ad45-550f8b1d797f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2382370-2f43-4289-8d46-509e4d74d6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ESE348</vt:lpstr>
      <vt:lpstr>ESE348!Print_Area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Allee, Charles</dc:creator>
  <cp:lastModifiedBy>WILDERMAN, TRACI</cp:lastModifiedBy>
  <cp:lastPrinted>2021-08-03T18:41:21Z</cp:lastPrinted>
  <dcterms:created xsi:type="dcterms:W3CDTF">2021-07-21T17:12:53Z</dcterms:created>
  <dcterms:modified xsi:type="dcterms:W3CDTF">2022-05-12T16:55:17Z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